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8640" activeTab="0"/>
  </bookViews>
  <sheets>
    <sheet name="ZAKLAD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Area" localSheetId="0">'ZAKLAD'!$A$1:$AV$150</definedName>
    <definedName name="_xlnm.Print_Area">$D$7:$AG$167,$AH$7:$BA$47,$AH$53:$BA$87,$AH$91:$BA$125,$AH$129:$BA$164</definedName>
    <definedName name="_xlnm.Print_Titles" localSheetId="0">'ZAKLAD'!$A:$B</definedName>
    <definedName name="_xlnm.Print_Titles">$D:$E</definedName>
    <definedName name="REFBAN1">$AF$13:$AF$13</definedName>
    <definedName name="REFNAZBAN1">$D$12:$D$12</definedName>
    <definedName name="REFOBD1">$AF$12:$AF$12</definedName>
  </definedNames>
  <calcPr fullCalcOnLoad="1"/>
</workbook>
</file>

<file path=xl/sharedStrings.xml><?xml version="1.0" encoding="utf-8"?>
<sst xmlns="http://schemas.openxmlformats.org/spreadsheetml/2006/main" count="650" uniqueCount="104">
  <si>
    <t>NÁRODNÁ BANKA SLOVENSKA</t>
  </si>
  <si>
    <t>V ( NBS ) 7 - 12</t>
  </si>
  <si>
    <t xml:space="preserve">MESAČNÝ  VÝKAZ  O  STAVE  ÚVEROV  V  SLOVENSKÝCH  KORUNÁCH  A  O  VÝŠKE  PRIEMERNÝCH  ÚROKOVÝCH  MIER  </t>
  </si>
  <si>
    <t>Strana:1</t>
  </si>
  <si>
    <t>Strana:5</t>
  </si>
  <si>
    <t>Banka:</t>
  </si>
  <si>
    <t>Banky celkom</t>
  </si>
  <si>
    <t xml:space="preserve">Stav ku dňu: </t>
  </si>
  <si>
    <t>31.7.2004</t>
  </si>
  <si>
    <t xml:space="preserve">Kód banky: </t>
  </si>
  <si>
    <t>CELKOM</t>
  </si>
  <si>
    <t>(priem. úrok. miera v % na dve desatinné  miesta)</t>
  </si>
  <si>
    <t>C E L K O M</t>
  </si>
  <si>
    <t xml:space="preserve">                         Nefinančné korporácie   (S.11)</t>
  </si>
  <si>
    <t xml:space="preserve">Ostatní  finanční sprostredkovatelia a finančné pomocné inštitúcie </t>
  </si>
  <si>
    <t>Poisťovacie korporácie a penzijné fondy   (S.125)</t>
  </si>
  <si>
    <t>Verejná správa</t>
  </si>
  <si>
    <t xml:space="preserve"> Neziskové inštitúcie </t>
  </si>
  <si>
    <t xml:space="preserve">  Domácnosti</t>
  </si>
  <si>
    <t>Obyvateľstvo</t>
  </si>
  <si>
    <t xml:space="preserve">  Ostatné  </t>
  </si>
  <si>
    <t>Podnikateľská sféra</t>
  </si>
  <si>
    <t>Sektor S.14+S.15</t>
  </si>
  <si>
    <t xml:space="preserve">     Sektory  MP</t>
  </si>
  <si>
    <t>(S.123+S.124)</t>
  </si>
  <si>
    <t xml:space="preserve">    (mimor. prost.)</t>
  </si>
  <si>
    <t>slúžiace domácnostiam</t>
  </si>
  <si>
    <t>verejné</t>
  </si>
  <si>
    <t>súkromné</t>
  </si>
  <si>
    <t xml:space="preserve"> pod zahr.kontrolou</t>
  </si>
  <si>
    <t xml:space="preserve">        celkom</t>
  </si>
  <si>
    <t>verejní</t>
  </si>
  <si>
    <t>súkromní</t>
  </si>
  <si>
    <t xml:space="preserve">  (S.13)</t>
  </si>
  <si>
    <t xml:space="preserve">  (S.15)</t>
  </si>
  <si>
    <t xml:space="preserve">          (S.14)</t>
  </si>
  <si>
    <t xml:space="preserve">          verejné</t>
  </si>
  <si>
    <t xml:space="preserve">           súkromné</t>
  </si>
  <si>
    <t>pod zahr.kontrolou</t>
  </si>
  <si>
    <t>ÚVERY</t>
  </si>
  <si>
    <t>č.r.</t>
  </si>
  <si>
    <t>priem.</t>
  </si>
  <si>
    <t>tis. Sk</t>
  </si>
  <si>
    <t>úrok.</t>
  </si>
  <si>
    <t>miera</t>
  </si>
  <si>
    <t>a</t>
  </si>
  <si>
    <t>b</t>
  </si>
  <si>
    <t>KRÁTKODOBÉ ÚVERY spolu</t>
  </si>
  <si>
    <t>v tom:  bez úrokovej sadzby  0 %</t>
  </si>
  <si>
    <t xml:space="preserve">    prečerpanie bežného účtu</t>
  </si>
  <si>
    <t xml:space="preserve">    investičné úvery</t>
  </si>
  <si>
    <t xml:space="preserve">    spotrebiteľské úvery</t>
  </si>
  <si>
    <t xml:space="preserve">    úvery na bývanie</t>
  </si>
  <si>
    <t xml:space="preserve">    z riadku 4 a 6:   stavebné úvery  SS</t>
  </si>
  <si>
    <t xml:space="preserve">                              medziúvery       SS</t>
  </si>
  <si>
    <t xml:space="preserve">     ostatné úvery</t>
  </si>
  <si>
    <t xml:space="preserve">     klasifikované</t>
  </si>
  <si>
    <t xml:space="preserve">     z toho:   štandardné s výhradou</t>
  </si>
  <si>
    <t xml:space="preserve">           s úrokovou sadzbou  0 %</t>
  </si>
  <si>
    <t>SPOLU  r.3 až 6 + 9</t>
  </si>
  <si>
    <t>SPOLU  r.7 - 8</t>
  </si>
  <si>
    <t>SPOLU  r.[4][5 + 6] - ( 7 + 8 )</t>
  </si>
  <si>
    <t>KRÁTKODOBÉ ÚVERY do 7 dní</t>
  </si>
  <si>
    <t xml:space="preserve">                                       do 1 mesiaca</t>
  </si>
  <si>
    <t xml:space="preserve">                                       do 3 mesiacov</t>
  </si>
  <si>
    <t xml:space="preserve">                                       do 6 mesiacov</t>
  </si>
  <si>
    <t xml:space="preserve">                                       do 1 roka</t>
  </si>
  <si>
    <t>Strana:2</t>
  </si>
  <si>
    <t>Strana:6</t>
  </si>
  <si>
    <t>DLHODOBÉ ÚVERY -od 1R do 5R vrátane</t>
  </si>
  <si>
    <t xml:space="preserve"> z riadku 23 a 25:  hypotekárne úvery bez ŠP</t>
  </si>
  <si>
    <t>27a</t>
  </si>
  <si>
    <t>27b</t>
  </si>
  <si>
    <t xml:space="preserve">                           stavebné úvery  SS</t>
  </si>
  <si>
    <t xml:space="preserve">                           medziúvery       SS</t>
  </si>
  <si>
    <t xml:space="preserve">      ostatné úvery</t>
  </si>
  <si>
    <t xml:space="preserve">      klasifikované</t>
  </si>
  <si>
    <t xml:space="preserve">      z toho: štandardné s výhradou</t>
  </si>
  <si>
    <t xml:space="preserve">             s úrokovou sadzbou  0 %</t>
  </si>
  <si>
    <t>SPOLU  r.23 až 25 +30</t>
  </si>
  <si>
    <t>SPOLU  r.26 + 27b +28 + 29</t>
  </si>
  <si>
    <t>SPOLU  r.[23][24 + 25] - (26 + 27a + 28 + 29)</t>
  </si>
  <si>
    <t>Strana:3</t>
  </si>
  <si>
    <t>Strana:7</t>
  </si>
  <si>
    <t xml:space="preserve">DLHODOBÉ ÚVERY -nad 5R </t>
  </si>
  <si>
    <t xml:space="preserve"> z riadku 39 a 41:  hypotekárne úvery bez ŠP</t>
  </si>
  <si>
    <t>43a</t>
  </si>
  <si>
    <t>43b</t>
  </si>
  <si>
    <t>SPOLU  r.39 až 41 +46</t>
  </si>
  <si>
    <t>SPOLU  r. 42 + 43b + 44 + 45</t>
  </si>
  <si>
    <t>SPOLU  r.[39][40+41] - (42 + 43a + 44 + 45)</t>
  </si>
  <si>
    <t>Strana:4</t>
  </si>
  <si>
    <t>Strana:8</t>
  </si>
  <si>
    <t>ÚVERY celkom</t>
  </si>
  <si>
    <t xml:space="preserve"> z riadku 56 a 58:  hypotekárne úvery bez ŠP</t>
  </si>
  <si>
    <t>60a</t>
  </si>
  <si>
    <t>60b</t>
  </si>
  <si>
    <t>SPOLU  r. 55 až 58 +63</t>
  </si>
  <si>
    <t>SPOLU  r.59 + 60b + 61 + 62</t>
  </si>
  <si>
    <t>SPOLU  r.[56][57+58] - (59 + 60a + 61 + 62)</t>
  </si>
  <si>
    <t>DLHODOBÉ ÚVERY-celkom</t>
  </si>
  <si>
    <t>                      hypotekárne úvery so ŠP
  úroková sadzba-klient</t>
  </si>
  <si>
    <t>                     hypotekárne úvery so ŠP 
   úroková sadzba banky</t>
  </si>
  <si>
    <t>                     hypotekárne úvery so ŠP
   úroková sadzba banky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</si>
</sst>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#\ ##0.00;\-#\ ##0.00"/>
    <numFmt numFmtId="177" formatCode="0.00;\-0.00"/>
    <numFmt numFmtId="178" formatCode="0.0;\-0.0"/>
    <numFmt numFmtId="179" formatCode="0;\-0"/>
    <numFmt numFmtId="180" formatCode="#\ ##0;\-#\ ##0"/>
    <numFmt numFmtId="181" formatCode="#\ ##0;\-#\ ##0;#"/>
    <numFmt numFmtId="182" formatCode="0.00;\-0.00;#"/>
    <numFmt numFmtId="183" formatCode="0.000;\-0.000"/>
    <numFmt numFmtId="184" formatCode="0;\-0;#"/>
    <numFmt numFmtId="185" formatCode="#\ ##0.00;\-#\ ##0.00;#"/>
    <numFmt numFmtId="186" formatCode="#,\ ###,##0;\-#,\ ###,##0;#"/>
    <numFmt numFmtId="187" formatCode="#\ ##0.0;\-#\ ##0.0"/>
    <numFmt numFmtId="188" formatCode="0.00%;\-0.00%"/>
    <numFmt numFmtId="189" formatCode="0.00E+00;\-0.00E+00"/>
    <numFmt numFmtId="190" formatCode="#?/?;\-#?/?"/>
    <numFmt numFmtId="191" formatCode="#\ ##0.00&quot;Sk&quot;;\-#\ ##0.00&quot;Sk&quot;"/>
  </numFmts>
  <fonts count="13">
    <font>
      <sz val="9"/>
      <name val="Arial CE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sz val="8"/>
      <name val="Arial CE"/>
      <family val="0"/>
    </font>
    <font>
      <b/>
      <sz val="8"/>
      <name val="Times New Roman CE"/>
      <family val="0"/>
    </font>
    <font>
      <i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0" fillId="0" borderId="0" xfId="0" applyFill="1" applyAlignment="1" applyProtection="1">
      <alignment horizontal="centerContinuous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right"/>
      <protection hidden="1"/>
    </xf>
    <xf numFmtId="14" fontId="7" fillId="0" borderId="0" xfId="0" applyNumberFormat="1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right" vertical="top"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/>
      <protection hidden="1"/>
    </xf>
    <xf numFmtId="0" fontId="5" fillId="0" borderId="5" xfId="0" applyFont="1" applyFill="1" applyBorder="1" applyAlignment="1" applyProtection="1">
      <alignment horizontal="centerContinuous" vertical="center"/>
      <protection hidden="1"/>
    </xf>
    <xf numFmtId="0" fontId="8" fillId="0" borderId="6" xfId="0" applyFont="1" applyFill="1" applyBorder="1" applyAlignment="1" applyProtection="1">
      <alignment horizontal="centerContinuous"/>
      <protection hidden="1"/>
    </xf>
    <xf numFmtId="0" fontId="7" fillId="0" borderId="7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centerContinuous"/>
      <protection hidden="1"/>
    </xf>
    <xf numFmtId="0" fontId="7" fillId="0" borderId="7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horizontal="centerContinuous" wrapText="1"/>
      <protection hidden="1"/>
    </xf>
    <xf numFmtId="0" fontId="8" fillId="0" borderId="8" xfId="0" applyFont="1" applyFill="1" applyBorder="1" applyAlignment="1" applyProtection="1">
      <alignment horizontal="centerContinuous"/>
      <protection hidden="1"/>
    </xf>
    <xf numFmtId="0" fontId="7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7" xfId="0" applyFill="1" applyBorder="1" applyAlignment="1" applyProtection="1">
      <alignment horizontal="centerContinuous"/>
      <protection hidden="1"/>
    </xf>
    <xf numFmtId="0" fontId="10" fillId="0" borderId="7" xfId="0" applyFont="1" applyFill="1" applyBorder="1" applyAlignment="1" applyProtection="1">
      <alignment horizontal="centerContinuous"/>
      <protection hidden="1"/>
    </xf>
    <xf numFmtId="0" fontId="10" fillId="0" borderId="6" xfId="0" applyFont="1" applyFill="1" applyBorder="1" applyAlignment="1" applyProtection="1">
      <alignment horizontal="centerContinuous"/>
      <protection hidden="1"/>
    </xf>
    <xf numFmtId="0" fontId="0" fillId="0" borderId="6" xfId="0" applyFill="1" applyBorder="1" applyAlignment="1" applyProtection="1">
      <alignment horizontal="centerContinuous"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Continuous" vertical="center"/>
      <protection hidden="1"/>
    </xf>
    <xf numFmtId="0" fontId="8" fillId="0" borderId="11" xfId="0" applyFont="1" applyFill="1" applyBorder="1" applyAlignment="1" applyProtection="1">
      <alignment horizontal="centerContinuous"/>
      <protection hidden="1"/>
    </xf>
    <xf numFmtId="0" fontId="11" fillId="0" borderId="14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15" xfId="0" applyFont="1" applyFill="1" applyBorder="1" applyAlignment="1" applyProtection="1">
      <alignment horizontal="centerContinuous"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 horizontal="centerContinuous"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10" xfId="0" applyFont="1" applyFill="1" applyBorder="1" applyAlignment="1" applyProtection="1">
      <alignment horizontal="centerContinuous"/>
      <protection hidden="1"/>
    </xf>
    <xf numFmtId="0" fontId="9" fillId="0" borderId="17" xfId="0" applyFont="1" applyFill="1" applyBorder="1" applyAlignment="1" applyProtection="1">
      <alignment horizontal="centerContinuous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9" fillId="0" borderId="17" xfId="0" applyFont="1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centerContinuous"/>
      <protection hidden="1"/>
    </xf>
    <xf numFmtId="0" fontId="11" fillId="0" borderId="19" xfId="0" applyFont="1" applyFill="1" applyBorder="1" applyAlignment="1" applyProtection="1">
      <alignment horizontal="left"/>
      <protection hidden="1"/>
    </xf>
    <xf numFmtId="0" fontId="8" fillId="0" borderId="17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9" fillId="0" borderId="21" xfId="0" applyFont="1" applyFill="1" applyBorder="1" applyAlignment="1" applyProtection="1">
      <alignment horizontal="centerContinuous"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center" wrapText="1"/>
      <protection hidden="1"/>
    </xf>
    <xf numFmtId="0" fontId="8" fillId="0" borderId="15" xfId="0" applyFont="1" applyFill="1" applyBorder="1" applyAlignment="1" applyProtection="1">
      <alignment horizontal="center" wrapText="1"/>
      <protection hidden="1"/>
    </xf>
    <xf numFmtId="0" fontId="8" fillId="0" borderId="23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26" xfId="0" applyNumberFormat="1" applyFont="1" applyFill="1" applyBorder="1" applyAlignment="1" applyProtection="1">
      <alignment horizontal="center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181" fontId="9" fillId="2" borderId="29" xfId="0" applyNumberFormat="1" applyFont="1" applyFill="1" applyBorder="1" applyAlignment="1" applyProtection="1">
      <alignment/>
      <protection hidden="1"/>
    </xf>
    <xf numFmtId="182" fontId="9" fillId="2" borderId="29" xfId="0" applyNumberFormat="1" applyFont="1" applyFill="1" applyBorder="1" applyAlignment="1" applyProtection="1">
      <alignment/>
      <protection hidden="1"/>
    </xf>
    <xf numFmtId="182" fontId="9" fillId="2" borderId="30" xfId="0" applyNumberFormat="1" applyFont="1" applyFill="1" applyBorder="1" applyAlignment="1" applyProtection="1">
      <alignment/>
      <protection hidden="1"/>
    </xf>
    <xf numFmtId="181" fontId="9" fillId="2" borderId="29" xfId="0" applyNumberFormat="1" applyFont="1" applyFill="1" applyBorder="1" applyAlignment="1" applyProtection="1">
      <alignment/>
      <protection hidden="1"/>
    </xf>
    <xf numFmtId="182" fontId="9" fillId="2" borderId="29" xfId="0" applyNumberFormat="1" applyFont="1" applyFill="1" applyBorder="1" applyAlignment="1" applyProtection="1">
      <alignment/>
      <protection hidden="1"/>
    </xf>
    <xf numFmtId="182" fontId="9" fillId="2" borderId="30" xfId="0" applyNumberFormat="1" applyFont="1" applyFill="1" applyBorder="1" applyAlignment="1" applyProtection="1">
      <alignment/>
      <protection hidden="1"/>
    </xf>
    <xf numFmtId="0" fontId="5" fillId="0" borderId="31" xfId="0" applyFont="1" applyFill="1" applyBorder="1" applyAlignment="1" applyProtection="1">
      <alignment horizontal="left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181" fontId="9" fillId="2" borderId="33" xfId="0" applyNumberFormat="1" applyFont="1" applyFill="1" applyBorder="1" applyAlignment="1" applyProtection="1">
      <alignment/>
      <protection hidden="1"/>
    </xf>
    <xf numFmtId="182" fontId="9" fillId="2" borderId="33" xfId="0" applyNumberFormat="1" applyFont="1" applyFill="1" applyBorder="1" applyAlignment="1" applyProtection="1">
      <alignment/>
      <protection hidden="1"/>
    </xf>
    <xf numFmtId="182" fontId="9" fillId="2" borderId="34" xfId="0" applyNumberFormat="1" applyFont="1" applyFill="1" applyBorder="1" applyAlignment="1" applyProtection="1">
      <alignment/>
      <protection hidden="1"/>
    </xf>
    <xf numFmtId="181" fontId="9" fillId="2" borderId="11" xfId="0" applyNumberFormat="1" applyFont="1" applyFill="1" applyBorder="1" applyAlignment="1" applyProtection="1">
      <alignment/>
      <protection hidden="1"/>
    </xf>
    <xf numFmtId="182" fontId="9" fillId="2" borderId="11" xfId="0" applyNumberFormat="1" applyFont="1" applyFill="1" applyBorder="1" applyAlignment="1" applyProtection="1">
      <alignment/>
      <protection hidden="1"/>
    </xf>
    <xf numFmtId="182" fontId="9" fillId="2" borderId="15" xfId="0" applyNumberFormat="1" applyFont="1" applyFill="1" applyBorder="1" applyAlignment="1" applyProtection="1">
      <alignment/>
      <protection hidden="1"/>
    </xf>
    <xf numFmtId="0" fontId="8" fillId="0" borderId="31" xfId="0" applyFont="1" applyFill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181" fontId="9" fillId="0" borderId="33" xfId="0" applyNumberFormat="1" applyFont="1" applyFill="1" applyBorder="1" applyAlignment="1" applyProtection="1">
      <alignment/>
      <protection hidden="1"/>
    </xf>
    <xf numFmtId="182" fontId="9" fillId="0" borderId="33" xfId="0" applyNumberFormat="1" applyFont="1" applyFill="1" applyBorder="1" applyAlignment="1" applyProtection="1">
      <alignment/>
      <protection hidden="1"/>
    </xf>
    <xf numFmtId="182" fontId="9" fillId="0" borderId="34" xfId="0" applyNumberFormat="1" applyFont="1" applyFill="1" applyBorder="1" applyAlignment="1" applyProtection="1">
      <alignment/>
      <protection hidden="1"/>
    </xf>
    <xf numFmtId="181" fontId="9" fillId="2" borderId="35" xfId="0" applyNumberFormat="1" applyFont="1" applyFill="1" applyBorder="1" applyAlignment="1" applyProtection="1">
      <alignment/>
      <protection hidden="1"/>
    </xf>
    <xf numFmtId="181" fontId="9" fillId="2" borderId="32" xfId="0" applyNumberFormat="1" applyFont="1" applyFill="1" applyBorder="1" applyAlignment="1" applyProtection="1">
      <alignment/>
      <protection hidden="1"/>
    </xf>
    <xf numFmtId="182" fontId="9" fillId="2" borderId="35" xfId="0" applyNumberFormat="1" applyFont="1" applyFill="1" applyBorder="1" applyAlignment="1" applyProtection="1">
      <alignment/>
      <protection hidden="1"/>
    </xf>
    <xf numFmtId="182" fontId="9" fillId="2" borderId="36" xfId="0" applyNumberFormat="1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181" fontId="9" fillId="2" borderId="35" xfId="0" applyNumberFormat="1" applyFont="1" applyFill="1" applyBorder="1" applyAlignment="1" applyProtection="1">
      <alignment/>
      <protection hidden="1"/>
    </xf>
    <xf numFmtId="182" fontId="9" fillId="2" borderId="35" xfId="0" applyNumberFormat="1" applyFont="1" applyFill="1" applyBorder="1" applyAlignment="1" applyProtection="1">
      <alignment/>
      <protection hidden="1"/>
    </xf>
    <xf numFmtId="181" fontId="9" fillId="0" borderId="35" xfId="0" applyNumberFormat="1" applyFont="1" applyFill="1" applyBorder="1" applyAlignment="1" applyProtection="1">
      <alignment/>
      <protection hidden="1"/>
    </xf>
    <xf numFmtId="182" fontId="9" fillId="0" borderId="35" xfId="0" applyNumberFormat="1" applyFont="1" applyFill="1" applyBorder="1" applyAlignment="1" applyProtection="1">
      <alignment/>
      <protection hidden="1"/>
    </xf>
    <xf numFmtId="182" fontId="9" fillId="0" borderId="36" xfId="0" applyNumberFormat="1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8" fillId="0" borderId="40" xfId="0" applyFont="1" applyFill="1" applyBorder="1" applyAlignment="1" applyProtection="1">
      <alignment horizontal="center"/>
      <protection hidden="1"/>
    </xf>
    <xf numFmtId="181" fontId="9" fillId="2" borderId="41" xfId="0" applyNumberFormat="1" applyFont="1" applyFill="1" applyBorder="1" applyAlignment="1" applyProtection="1">
      <alignment/>
      <protection hidden="1"/>
    </xf>
    <xf numFmtId="182" fontId="9" fillId="2" borderId="41" xfId="0" applyNumberFormat="1" applyFont="1" applyFill="1" applyBorder="1" applyAlignment="1" applyProtection="1">
      <alignment/>
      <protection hidden="1"/>
    </xf>
    <xf numFmtId="181" fontId="9" fillId="0" borderId="41" xfId="0" applyNumberFormat="1" applyFont="1" applyFill="1" applyBorder="1" applyAlignment="1" applyProtection="1">
      <alignment/>
      <protection hidden="1"/>
    </xf>
    <xf numFmtId="182" fontId="9" fillId="0" borderId="41" xfId="0" applyNumberFormat="1" applyFont="1" applyFill="1" applyBorder="1" applyAlignment="1" applyProtection="1">
      <alignment/>
      <protection hidden="1"/>
    </xf>
    <xf numFmtId="182" fontId="9" fillId="0" borderId="42" xfId="0" applyNumberFormat="1" applyFont="1" applyFill="1" applyBorder="1" applyAlignment="1" applyProtection="1">
      <alignment/>
      <protection hidden="1"/>
    </xf>
    <xf numFmtId="181" fontId="9" fillId="2" borderId="41" xfId="0" applyNumberFormat="1" applyFont="1" applyFill="1" applyBorder="1" applyAlignment="1" applyProtection="1">
      <alignment/>
      <protection hidden="1"/>
    </xf>
    <xf numFmtId="182" fontId="9" fillId="2" borderId="41" xfId="0" applyNumberFormat="1" applyFont="1" applyFill="1" applyBorder="1" applyAlignment="1" applyProtection="1">
      <alignment/>
      <protection hidden="1"/>
    </xf>
    <xf numFmtId="182" fontId="9" fillId="2" borderId="42" xfId="0" applyNumberFormat="1" applyFont="1" applyFill="1" applyBorder="1" applyAlignment="1" applyProtection="1">
      <alignment/>
      <protection hidden="1"/>
    </xf>
    <xf numFmtId="0" fontId="8" fillId="0" borderId="43" xfId="0" applyFont="1" applyFill="1" applyBorder="1" applyAlignment="1" applyProtection="1">
      <alignment/>
      <protection hidden="1"/>
    </xf>
    <xf numFmtId="0" fontId="8" fillId="0" borderId="44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Continuous" vertical="center"/>
      <protection hidden="1"/>
    </xf>
    <xf numFmtId="0" fontId="8" fillId="0" borderId="45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wrapText="1"/>
      <protection hidden="1"/>
    </xf>
    <xf numFmtId="181" fontId="9" fillId="2" borderId="46" xfId="0" applyNumberFormat="1" applyFont="1" applyFill="1" applyBorder="1" applyAlignment="1" applyProtection="1">
      <alignment/>
      <protection hidden="1"/>
    </xf>
    <xf numFmtId="181" fontId="9" fillId="2" borderId="47" xfId="0" applyNumberFormat="1" applyFont="1" applyFill="1" applyBorder="1" applyAlignment="1" applyProtection="1">
      <alignment/>
      <protection hidden="1"/>
    </xf>
    <xf numFmtId="182" fontId="9" fillId="2" borderId="47" xfId="0" applyNumberFormat="1" applyFont="1" applyFill="1" applyBorder="1" applyAlignment="1" applyProtection="1">
      <alignment/>
      <protection hidden="1"/>
    </xf>
    <xf numFmtId="181" fontId="9" fillId="0" borderId="47" xfId="0" applyNumberFormat="1" applyFont="1" applyFill="1" applyBorder="1" applyAlignment="1" applyProtection="1">
      <alignment/>
      <protection hidden="1"/>
    </xf>
    <xf numFmtId="182" fontId="9" fillId="0" borderId="47" xfId="0" applyNumberFormat="1" applyFont="1" applyFill="1" applyBorder="1" applyAlignment="1" applyProtection="1">
      <alignment/>
      <protection hidden="1"/>
    </xf>
    <xf numFmtId="182" fontId="9" fillId="0" borderId="48" xfId="0" applyNumberFormat="1" applyFont="1" applyFill="1" applyBorder="1" applyAlignment="1" applyProtection="1">
      <alignment/>
      <protection hidden="1"/>
    </xf>
    <xf numFmtId="181" fontId="9" fillId="2" borderId="47" xfId="0" applyNumberFormat="1" applyFont="1" applyFill="1" applyBorder="1" applyAlignment="1" applyProtection="1">
      <alignment/>
      <protection hidden="1"/>
    </xf>
    <xf numFmtId="182" fontId="9" fillId="2" borderId="47" xfId="0" applyNumberFormat="1" applyFont="1" applyFill="1" applyBorder="1" applyAlignment="1" applyProtection="1">
      <alignment/>
      <protection hidden="1"/>
    </xf>
    <xf numFmtId="182" fontId="9" fillId="2" borderId="48" xfId="0" applyNumberFormat="1" applyFont="1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/>
      <protection hidden="1"/>
    </xf>
    <xf numFmtId="0" fontId="8" fillId="0" borderId="49" xfId="0" applyFont="1" applyFill="1" applyBorder="1" applyAlignment="1" applyProtection="1">
      <alignment horizontal="center"/>
      <protection hidden="1"/>
    </xf>
    <xf numFmtId="181" fontId="9" fillId="2" borderId="50" xfId="0" applyNumberFormat="1" applyFont="1" applyFill="1" applyBorder="1" applyAlignment="1" applyProtection="1">
      <alignment/>
      <protection hidden="1"/>
    </xf>
    <xf numFmtId="182" fontId="9" fillId="2" borderId="50" xfId="0" applyNumberFormat="1" applyFont="1" applyFill="1" applyBorder="1" applyAlignment="1" applyProtection="1">
      <alignment/>
      <protection hidden="1"/>
    </xf>
    <xf numFmtId="181" fontId="9" fillId="0" borderId="50" xfId="0" applyNumberFormat="1" applyFont="1" applyFill="1" applyBorder="1" applyAlignment="1" applyProtection="1">
      <alignment/>
      <protection hidden="1"/>
    </xf>
    <xf numFmtId="182" fontId="9" fillId="0" borderId="50" xfId="0" applyNumberFormat="1" applyFont="1" applyFill="1" applyBorder="1" applyAlignment="1" applyProtection="1">
      <alignment/>
      <protection hidden="1"/>
    </xf>
    <xf numFmtId="182" fontId="9" fillId="0" borderId="51" xfId="0" applyNumberFormat="1" applyFont="1" applyFill="1" applyBorder="1" applyAlignment="1" applyProtection="1">
      <alignment/>
      <protection hidden="1"/>
    </xf>
    <xf numFmtId="181" fontId="9" fillId="2" borderId="50" xfId="0" applyNumberFormat="1" applyFont="1" applyFill="1" applyBorder="1" applyAlignment="1" applyProtection="1">
      <alignment/>
      <protection hidden="1"/>
    </xf>
    <xf numFmtId="182" fontId="9" fillId="2" borderId="50" xfId="0" applyNumberFormat="1" applyFont="1" applyFill="1" applyBorder="1" applyAlignment="1" applyProtection="1">
      <alignment/>
      <protection hidden="1"/>
    </xf>
    <xf numFmtId="182" fontId="9" fillId="2" borderId="51" xfId="0" applyNumberFormat="1" applyFont="1" applyFill="1" applyBorder="1" applyAlignment="1" applyProtection="1">
      <alignment/>
      <protection hidden="1"/>
    </xf>
    <xf numFmtId="0" fontId="9" fillId="0" borderId="9" xfId="0" applyFont="1" applyFill="1" applyBorder="1" applyAlignment="1" applyProtection="1">
      <alignment/>
      <protection hidden="1"/>
    </xf>
    <xf numFmtId="181" fontId="9" fillId="2" borderId="0" xfId="0" applyNumberFormat="1" applyFont="1" applyFill="1" applyAlignment="1" applyProtection="1">
      <alignment/>
      <protection hidden="1"/>
    </xf>
    <xf numFmtId="185" fontId="9" fillId="2" borderId="52" xfId="0" applyNumberFormat="1" applyFont="1" applyFill="1" applyBorder="1" applyAlignment="1" applyProtection="1">
      <alignment/>
      <protection hidden="1"/>
    </xf>
    <xf numFmtId="185" fontId="9" fillId="2" borderId="53" xfId="0" applyNumberFormat="1" applyFont="1" applyFill="1" applyBorder="1" applyAlignment="1" applyProtection="1">
      <alignment/>
      <protection hidden="1"/>
    </xf>
    <xf numFmtId="0" fontId="7" fillId="0" borderId="5" xfId="0" applyFont="1" applyFill="1" applyBorder="1" applyAlignment="1" applyProtection="1">
      <alignment horizontal="centerContinuous" vertical="center"/>
      <protection hidden="1"/>
    </xf>
    <xf numFmtId="0" fontId="8" fillId="0" borderId="16" xfId="0" applyFont="1" applyFill="1" applyBorder="1" applyAlignment="1" applyProtection="1">
      <alignment horizontal="left"/>
      <protection hidden="1"/>
    </xf>
    <xf numFmtId="182" fontId="9" fillId="2" borderId="10" xfId="0" applyNumberFormat="1" applyFont="1" applyFill="1" applyBorder="1" applyAlignment="1" applyProtection="1">
      <alignment/>
      <protection hidden="1"/>
    </xf>
    <xf numFmtId="181" fontId="9" fillId="2" borderId="10" xfId="0" applyNumberFormat="1" applyFont="1" applyFill="1" applyBorder="1" applyAlignment="1" applyProtection="1">
      <alignment/>
      <protection hidden="1"/>
    </xf>
    <xf numFmtId="182" fontId="9" fillId="2" borderId="54" xfId="0" applyNumberFormat="1" applyFont="1" applyFill="1" applyBorder="1" applyAlignment="1" applyProtection="1">
      <alignment/>
      <protection hidden="1"/>
    </xf>
    <xf numFmtId="0" fontId="9" fillId="0" borderId="55" xfId="0" applyFont="1" applyFill="1" applyBorder="1" applyAlignment="1" applyProtection="1">
      <alignment/>
      <protection hidden="1"/>
    </xf>
    <xf numFmtId="181" fontId="9" fillId="2" borderId="56" xfId="0" applyNumberFormat="1" applyFont="1" applyFill="1" applyBorder="1" applyAlignment="1" applyProtection="1">
      <alignment/>
      <protection hidden="1"/>
    </xf>
    <xf numFmtId="182" fontId="9" fillId="2" borderId="57" xfId="0" applyNumberFormat="1" applyFont="1" applyFill="1" applyBorder="1" applyAlignment="1" applyProtection="1">
      <alignment/>
      <protection hidden="1"/>
    </xf>
    <xf numFmtId="181" fontId="9" fillId="2" borderId="57" xfId="0" applyNumberFormat="1" applyFont="1" applyFill="1" applyBorder="1" applyAlignment="1" applyProtection="1">
      <alignment/>
      <protection hidden="1"/>
    </xf>
    <xf numFmtId="182" fontId="9" fillId="2" borderId="58" xfId="0" applyNumberFormat="1" applyFont="1" applyFill="1" applyBorder="1" applyAlignment="1" applyProtection="1">
      <alignment/>
      <protection hidden="1"/>
    </xf>
    <xf numFmtId="0" fontId="9" fillId="0" borderId="59" xfId="0" applyFont="1" applyFill="1" applyBorder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left"/>
      <protection hidden="1"/>
    </xf>
    <xf numFmtId="0" fontId="9" fillId="0" borderId="38" xfId="0" applyFont="1" applyFill="1" applyBorder="1" applyAlignment="1" applyProtection="1">
      <alignment/>
      <protection hidden="1"/>
    </xf>
    <xf numFmtId="181" fontId="9" fillId="2" borderId="61" xfId="0" applyNumberFormat="1" applyFont="1" applyFill="1" applyBorder="1" applyAlignment="1" applyProtection="1">
      <alignment/>
      <protection hidden="1"/>
    </xf>
    <xf numFmtId="182" fontId="9" fillId="2" borderId="37" xfId="0" applyNumberFormat="1" applyFont="1" applyFill="1" applyBorder="1" applyAlignment="1" applyProtection="1">
      <alignment/>
      <protection hidden="1"/>
    </xf>
    <xf numFmtId="181" fontId="9" fillId="0" borderId="37" xfId="0" applyNumberFormat="1" applyFont="1" applyFill="1" applyBorder="1" applyAlignment="1" applyProtection="1">
      <alignment/>
      <protection hidden="1"/>
    </xf>
    <xf numFmtId="182" fontId="9" fillId="0" borderId="37" xfId="0" applyNumberFormat="1" applyFont="1" applyFill="1" applyBorder="1" applyAlignment="1" applyProtection="1">
      <alignment/>
      <protection hidden="1"/>
    </xf>
    <xf numFmtId="181" fontId="9" fillId="2" borderId="37" xfId="0" applyNumberFormat="1" applyFont="1" applyFill="1" applyBorder="1" applyAlignment="1" applyProtection="1">
      <alignment/>
      <protection hidden="1"/>
    </xf>
    <xf numFmtId="182" fontId="9" fillId="0" borderId="62" xfId="0" applyNumberFormat="1" applyFont="1" applyFill="1" applyBorder="1" applyAlignment="1" applyProtection="1">
      <alignment/>
      <protection hidden="1"/>
    </xf>
    <xf numFmtId="182" fontId="9" fillId="2" borderId="62" xfId="0" applyNumberFormat="1" applyFont="1" applyFill="1" applyBorder="1" applyAlignment="1" applyProtection="1">
      <alignment/>
      <protection hidden="1"/>
    </xf>
    <xf numFmtId="0" fontId="9" fillId="0" borderId="43" xfId="0" applyFont="1" applyFill="1" applyBorder="1" applyAlignment="1" applyProtection="1">
      <alignment/>
      <protection hidden="1"/>
    </xf>
    <xf numFmtId="181" fontId="9" fillId="2" borderId="63" xfId="0" applyNumberFormat="1" applyFont="1" applyFill="1" applyBorder="1" applyAlignment="1" applyProtection="1">
      <alignment/>
      <protection hidden="1"/>
    </xf>
    <xf numFmtId="182" fontId="9" fillId="2" borderId="49" xfId="0" applyNumberFormat="1" applyFont="1" applyFill="1" applyBorder="1" applyAlignment="1" applyProtection="1">
      <alignment/>
      <protection hidden="1"/>
    </xf>
    <xf numFmtId="181" fontId="9" fillId="0" borderId="49" xfId="0" applyNumberFormat="1" applyFont="1" applyFill="1" applyBorder="1" applyAlignment="1" applyProtection="1">
      <alignment/>
      <protection hidden="1"/>
    </xf>
    <xf numFmtId="182" fontId="9" fillId="0" borderId="49" xfId="0" applyNumberFormat="1" applyFont="1" applyFill="1" applyBorder="1" applyAlignment="1" applyProtection="1">
      <alignment/>
      <protection hidden="1"/>
    </xf>
    <xf numFmtId="181" fontId="9" fillId="2" borderId="49" xfId="0" applyNumberFormat="1" applyFont="1" applyFill="1" applyBorder="1" applyAlignment="1" applyProtection="1">
      <alignment/>
      <protection hidden="1"/>
    </xf>
    <xf numFmtId="182" fontId="9" fillId="0" borderId="64" xfId="0" applyNumberFormat="1" applyFont="1" applyFill="1" applyBorder="1" applyAlignment="1" applyProtection="1">
      <alignment/>
      <protection hidden="1"/>
    </xf>
    <xf numFmtId="182" fontId="9" fillId="2" borderId="64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centerContinuous" wrapText="1"/>
      <protection hidden="1"/>
    </xf>
    <xf numFmtId="181" fontId="8" fillId="0" borderId="0" xfId="0" applyNumberFormat="1" applyFont="1" applyFill="1" applyAlignment="1" applyProtection="1">
      <alignment/>
      <protection hidden="1"/>
    </xf>
    <xf numFmtId="182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9" fillId="0" borderId="65" xfId="0" applyFont="1" applyFill="1" applyBorder="1" applyAlignment="1" applyProtection="1">
      <alignment/>
      <protection hidden="1"/>
    </xf>
    <xf numFmtId="0" fontId="8" fillId="0" borderId="66" xfId="0" applyFont="1" applyFill="1" applyBorder="1" applyAlignment="1" applyProtection="1">
      <alignment horizontal="center"/>
      <protection hidden="1"/>
    </xf>
    <xf numFmtId="181" fontId="9" fillId="2" borderId="67" xfId="0" applyNumberFormat="1" applyFont="1" applyFill="1" applyBorder="1" applyAlignment="1" applyProtection="1">
      <alignment/>
      <protection hidden="1"/>
    </xf>
    <xf numFmtId="182" fontId="9" fillId="2" borderId="67" xfId="0" applyNumberFormat="1" applyFont="1" applyFill="1" applyBorder="1" applyAlignment="1" applyProtection="1">
      <alignment/>
      <protection hidden="1"/>
    </xf>
    <xf numFmtId="181" fontId="9" fillId="0" borderId="67" xfId="0" applyNumberFormat="1" applyFont="1" applyFill="1" applyBorder="1" applyAlignment="1" applyProtection="1">
      <alignment/>
      <protection hidden="1"/>
    </xf>
    <xf numFmtId="182" fontId="9" fillId="0" borderId="67" xfId="0" applyNumberFormat="1" applyFont="1" applyFill="1" applyBorder="1" applyAlignment="1" applyProtection="1">
      <alignment/>
      <protection hidden="1"/>
    </xf>
    <xf numFmtId="182" fontId="9" fillId="0" borderId="68" xfId="0" applyNumberFormat="1" applyFont="1" applyFill="1" applyBorder="1" applyAlignment="1" applyProtection="1">
      <alignment/>
      <protection hidden="1"/>
    </xf>
    <xf numFmtId="181" fontId="9" fillId="2" borderId="67" xfId="0" applyNumberFormat="1" applyFont="1" applyFill="1" applyBorder="1" applyAlignment="1" applyProtection="1">
      <alignment/>
      <protection hidden="1"/>
    </xf>
    <xf numFmtId="182" fontId="9" fillId="2" borderId="67" xfId="0" applyNumberFormat="1" applyFont="1" applyFill="1" applyBorder="1" applyAlignment="1" applyProtection="1">
      <alignment/>
      <protection hidden="1"/>
    </xf>
    <xf numFmtId="182" fontId="9" fillId="2" borderId="68" xfId="0" applyNumberFormat="1" applyFont="1" applyFill="1" applyBorder="1" applyAlignment="1" applyProtection="1">
      <alignment/>
      <protection hidden="1"/>
    </xf>
    <xf numFmtId="0" fontId="12" fillId="0" borderId="38" xfId="0" applyFont="1" applyFill="1" applyBorder="1" applyAlignment="1" applyProtection="1">
      <alignment horizontal="centerContinuous" wrapText="1"/>
      <protection hidden="1"/>
    </xf>
    <xf numFmtId="0" fontId="9" fillId="0" borderId="38" xfId="0" applyFont="1" applyFill="1" applyBorder="1" applyAlignment="1" applyProtection="1">
      <alignment horizontal="center" wrapText="1"/>
      <protection hidden="1"/>
    </xf>
    <xf numFmtId="0" fontId="9" fillId="0" borderId="31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/>
      <protection hidden="1"/>
    </xf>
    <xf numFmtId="181" fontId="9" fillId="2" borderId="13" xfId="0" applyNumberFormat="1" applyFont="1" applyFill="1" applyBorder="1" applyAlignment="1" applyProtection="1">
      <alignment/>
      <protection hidden="1"/>
    </xf>
    <xf numFmtId="182" fontId="9" fillId="2" borderId="13" xfId="0" applyNumberFormat="1" applyFont="1" applyFill="1" applyBorder="1" applyAlignment="1" applyProtection="1">
      <alignment/>
      <protection hidden="1"/>
    </xf>
    <xf numFmtId="181" fontId="9" fillId="0" borderId="13" xfId="0" applyNumberFormat="1" applyFont="1" applyFill="1" applyBorder="1" applyAlignment="1" applyProtection="1">
      <alignment/>
      <protection hidden="1"/>
    </xf>
    <xf numFmtId="182" fontId="9" fillId="0" borderId="13" xfId="0" applyNumberFormat="1" applyFont="1" applyFill="1" applyBorder="1" applyAlignment="1" applyProtection="1">
      <alignment/>
      <protection hidden="1"/>
    </xf>
    <xf numFmtId="182" fontId="9" fillId="0" borderId="20" xfId="0" applyNumberFormat="1" applyFont="1" applyFill="1" applyBorder="1" applyAlignment="1" applyProtection="1">
      <alignment/>
      <protection hidden="1"/>
    </xf>
    <xf numFmtId="181" fontId="9" fillId="2" borderId="13" xfId="0" applyNumberFormat="1" applyFont="1" applyFill="1" applyBorder="1" applyAlignment="1" applyProtection="1">
      <alignment/>
      <protection hidden="1"/>
    </xf>
    <xf numFmtId="0" fontId="5" fillId="0" borderId="69" xfId="0" applyFont="1" applyFill="1" applyBorder="1" applyAlignment="1" applyProtection="1">
      <alignment horizontal="left"/>
      <protection hidden="1"/>
    </xf>
    <xf numFmtId="0" fontId="9" fillId="0" borderId="52" xfId="0" applyNumberFormat="1" applyFont="1" applyFill="1" applyBorder="1" applyAlignment="1" applyProtection="1">
      <alignment horizontal="center" vertical="center"/>
      <protection hidden="1"/>
    </xf>
    <xf numFmtId="181" fontId="9" fillId="2" borderId="52" xfId="0" applyNumberFormat="1" applyFont="1" applyFill="1" applyBorder="1" applyAlignment="1" applyProtection="1">
      <alignment/>
      <protection hidden="1"/>
    </xf>
    <xf numFmtId="182" fontId="9" fillId="2" borderId="13" xfId="0" applyNumberFormat="1" applyFont="1" applyFill="1" applyBorder="1" applyAlignment="1" applyProtection="1">
      <alignment/>
      <protection hidden="1"/>
    </xf>
    <xf numFmtId="182" fontId="9" fillId="2" borderId="20" xfId="0" applyNumberFormat="1" applyFont="1" applyFill="1" applyBorder="1" applyAlignment="1" applyProtection="1">
      <alignment/>
      <protection hidden="1"/>
    </xf>
    <xf numFmtId="0" fontId="9" fillId="0" borderId="70" xfId="0" applyFont="1" applyFill="1" applyBorder="1" applyAlignment="1" applyProtection="1">
      <alignment/>
      <protection hidden="1"/>
    </xf>
    <xf numFmtId="181" fontId="9" fillId="2" borderId="40" xfId="0" applyNumberFormat="1" applyFont="1" applyFill="1" applyBorder="1" applyAlignment="1" applyProtection="1">
      <alignment/>
      <protection hidden="1"/>
    </xf>
    <xf numFmtId="182" fontId="9" fillId="2" borderId="40" xfId="0" applyNumberFormat="1" applyFont="1" applyFill="1" applyBorder="1" applyAlignment="1" applyProtection="1">
      <alignment/>
      <protection hidden="1"/>
    </xf>
    <xf numFmtId="182" fontId="9" fillId="2" borderId="71" xfId="0" applyNumberFormat="1" applyFont="1" applyFill="1" applyBorder="1" applyAlignment="1" applyProtection="1">
      <alignment/>
      <protection hidden="1"/>
    </xf>
    <xf numFmtId="0" fontId="9" fillId="0" borderId="72" xfId="0" applyFont="1" applyFill="1" applyBorder="1" applyAlignment="1" applyProtection="1">
      <alignment/>
      <protection hidden="1"/>
    </xf>
    <xf numFmtId="0" fontId="9" fillId="0" borderId="73" xfId="0" applyFont="1" applyFill="1" applyBorder="1" applyAlignment="1" applyProtection="1">
      <alignment/>
      <protection hidden="1"/>
    </xf>
    <xf numFmtId="181" fontId="9" fillId="2" borderId="44" xfId="0" applyNumberFormat="1" applyFont="1" applyFill="1" applyBorder="1" applyAlignment="1" applyProtection="1">
      <alignment/>
      <protection hidden="1"/>
    </xf>
    <xf numFmtId="182" fontId="9" fillId="2" borderId="44" xfId="0" applyNumberFormat="1" applyFont="1" applyFill="1" applyBorder="1" applyAlignment="1" applyProtection="1">
      <alignment/>
      <protection hidden="1"/>
    </xf>
    <xf numFmtId="182" fontId="9" fillId="2" borderId="74" xfId="0" applyNumberFormat="1" applyFont="1" applyFill="1" applyBorder="1" applyAlignment="1" applyProtection="1">
      <alignment/>
      <protection hidden="1"/>
    </xf>
    <xf numFmtId="181" fontId="9" fillId="2" borderId="33" xfId="0" applyNumberFormat="1" applyFont="1" applyFill="1" applyBorder="1" applyAlignment="1" applyProtection="1">
      <alignment/>
      <protection hidden="1"/>
    </xf>
    <xf numFmtId="182" fontId="9" fillId="2" borderId="33" xfId="0" applyNumberFormat="1" applyFont="1" applyFill="1" applyBorder="1" applyAlignment="1" applyProtection="1">
      <alignment/>
      <protection hidden="1"/>
    </xf>
    <xf numFmtId="182" fontId="9" fillId="2" borderId="34" xfId="0" applyNumberFormat="1" applyFont="1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9" fillId="0" borderId="75" xfId="0" applyFont="1" applyFill="1" applyBorder="1" applyAlignment="1" applyProtection="1">
      <alignment/>
      <protection hidden="1"/>
    </xf>
    <xf numFmtId="181" fontId="9" fillId="2" borderId="66" xfId="0" applyNumberFormat="1" applyFont="1" applyFill="1" applyBorder="1" applyAlignment="1" applyProtection="1">
      <alignment/>
      <protection hidden="1"/>
    </xf>
    <xf numFmtId="182" fontId="9" fillId="2" borderId="66" xfId="0" applyNumberFormat="1" applyFont="1" applyFill="1" applyBorder="1" applyAlignment="1" applyProtection="1">
      <alignment/>
      <protection hidden="1"/>
    </xf>
    <xf numFmtId="181" fontId="9" fillId="2" borderId="76" xfId="0" applyNumberFormat="1" applyFont="1" applyFill="1" applyBorder="1" applyAlignment="1" applyProtection="1">
      <alignment/>
      <protection hidden="1"/>
    </xf>
    <xf numFmtId="182" fontId="9" fillId="2" borderId="77" xfId="0" applyNumberFormat="1" applyFont="1" applyFill="1" applyBorder="1" applyAlignment="1" applyProtection="1">
      <alignment/>
      <protection hidden="1"/>
    </xf>
    <xf numFmtId="181" fontId="9" fillId="2" borderId="32" xfId="0" applyNumberFormat="1" applyFont="1" applyFill="1" applyBorder="1" applyAlignment="1" applyProtection="1">
      <alignment/>
      <protection hidden="1"/>
    </xf>
    <xf numFmtId="182" fontId="9" fillId="2" borderId="32" xfId="0" applyNumberFormat="1" applyFont="1" applyFill="1" applyBorder="1" applyAlignment="1" applyProtection="1">
      <alignment/>
      <protection hidden="1"/>
    </xf>
    <xf numFmtId="181" fontId="9" fillId="2" borderId="78" xfId="0" applyNumberFormat="1" applyFont="1" applyFill="1" applyBorder="1" applyAlignment="1" applyProtection="1">
      <alignment/>
      <protection hidden="1"/>
    </xf>
    <xf numFmtId="182" fontId="9" fillId="2" borderId="79" xfId="0" applyNumberFormat="1" applyFont="1" applyFill="1" applyBorder="1" applyAlignment="1" applyProtection="1">
      <alignment/>
      <protection hidden="1"/>
    </xf>
    <xf numFmtId="182" fontId="9" fillId="2" borderId="36" xfId="0" applyNumberFormat="1" applyFont="1" applyFill="1" applyBorder="1" applyAlignment="1" applyProtection="1">
      <alignment/>
      <protection hidden="1"/>
    </xf>
    <xf numFmtId="182" fontId="9" fillId="2" borderId="68" xfId="0" applyNumberFormat="1" applyFont="1" applyFill="1" applyBorder="1" applyAlignment="1" applyProtection="1">
      <alignment/>
      <protection hidden="1"/>
    </xf>
    <xf numFmtId="0" fontId="8" fillId="0" borderId="65" xfId="0" applyFont="1" applyFill="1" applyBorder="1" applyAlignment="1" applyProtection="1">
      <alignment/>
      <protection hidden="1"/>
    </xf>
    <xf numFmtId="182" fontId="9" fillId="2" borderId="51" xfId="0" applyNumberFormat="1" applyFont="1" applyFill="1" applyBorder="1" applyAlignment="1" applyProtection="1">
      <alignment/>
      <protection hidden="1"/>
    </xf>
    <xf numFmtId="181" fontId="9" fillId="2" borderId="37" xfId="0" applyNumberFormat="1" applyFont="1" applyFill="1" applyBorder="1" applyAlignment="1" applyProtection="1">
      <alignment/>
      <protection hidden="1"/>
    </xf>
    <xf numFmtId="181" fontId="9" fillId="2" borderId="66" xfId="0" applyNumberFormat="1" applyFont="1" applyFill="1" applyBorder="1" applyAlignment="1" applyProtection="1">
      <alignment/>
      <protection hidden="1"/>
    </xf>
    <xf numFmtId="181" fontId="9" fillId="2" borderId="49" xfId="0" applyNumberFormat="1" applyFont="1" applyFill="1" applyBorder="1" applyAlignment="1" applyProtection="1">
      <alignment/>
      <protection hidden="1"/>
    </xf>
    <xf numFmtId="181" fontId="9" fillId="0" borderId="32" xfId="0" applyNumberFormat="1" applyFont="1" applyFill="1" applyBorder="1" applyAlignment="1" applyProtection="1">
      <alignment/>
      <protection hidden="1"/>
    </xf>
    <xf numFmtId="181" fontId="9" fillId="0" borderId="66" xfId="0" applyNumberFormat="1" applyFont="1" applyFill="1" applyBorder="1" applyAlignment="1" applyProtection="1">
      <alignment/>
      <protection hidden="1"/>
    </xf>
    <xf numFmtId="181" fontId="9" fillId="0" borderId="40" xfId="0" applyNumberFormat="1" applyFont="1" applyFill="1" applyBorder="1" applyAlignment="1" applyProtection="1">
      <alignment/>
      <protection hidden="1"/>
    </xf>
    <xf numFmtId="181" fontId="9" fillId="0" borderId="49" xfId="0" applyNumberFormat="1" applyFont="1" applyFill="1" applyBorder="1" applyAlignment="1" applyProtection="1">
      <alignment/>
      <protection hidden="1"/>
    </xf>
    <xf numFmtId="181" fontId="9" fillId="0" borderId="37" xfId="0" applyNumberFormat="1" applyFont="1" applyFill="1" applyBorder="1" applyAlignment="1" applyProtection="1">
      <alignment/>
      <protection hidden="1"/>
    </xf>
    <xf numFmtId="181" fontId="9" fillId="0" borderId="44" xfId="0" applyNumberFormat="1" applyFont="1" applyFill="1" applyBorder="1" applyAlignment="1" applyProtection="1">
      <alignment/>
      <protection hidden="1"/>
    </xf>
    <xf numFmtId="181" fontId="9" fillId="0" borderId="28" xfId="0" applyNumberFormat="1" applyFont="1" applyFill="1" applyBorder="1" applyAlignment="1" applyProtection="1">
      <alignment/>
      <protection hidden="1"/>
    </xf>
    <xf numFmtId="181" fontId="9" fillId="2" borderId="0" xfId="0" applyNumberFormat="1" applyFont="1" applyFill="1" applyBorder="1" applyAlignment="1" applyProtection="1">
      <alignment/>
      <protection hidden="1"/>
    </xf>
    <xf numFmtId="181" fontId="9" fillId="0" borderId="10" xfId="0" applyNumberFormat="1" applyFont="1" applyFill="1" applyBorder="1" applyAlignment="1" applyProtection="1">
      <alignment/>
      <protection hidden="1"/>
    </xf>
    <xf numFmtId="182" fontId="9" fillId="0" borderId="10" xfId="0" applyNumberFormat="1" applyFont="1" applyFill="1" applyBorder="1" applyAlignment="1" applyProtection="1">
      <alignment/>
      <protection hidden="1"/>
    </xf>
    <xf numFmtId="182" fontId="9" fillId="0" borderId="54" xfId="0" applyNumberFormat="1" applyFont="1" applyFill="1" applyBorder="1" applyAlignment="1" applyProtection="1">
      <alignment/>
      <protection hidden="1"/>
    </xf>
    <xf numFmtId="181" fontId="9" fillId="2" borderId="8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tabSelected="1" workbookViewId="0" topLeftCell="A10">
      <selection activeCell="J33" sqref="J33"/>
    </sheetView>
  </sheetViews>
  <sheetFormatPr defaultColWidth="9.125" defaultRowHeight="12"/>
  <cols>
    <col min="1" max="1" width="32.25390625" style="1" customWidth="1"/>
    <col min="2" max="2" width="4.625" style="2" customWidth="1"/>
    <col min="3" max="3" width="10.25390625" style="2" customWidth="1"/>
    <col min="4" max="4" width="6.00390625" style="2" customWidth="1"/>
    <col min="5" max="5" width="8.125" style="2" customWidth="1"/>
    <col min="6" max="6" width="6.00390625" style="2" customWidth="1"/>
    <col min="7" max="7" width="10.625" style="2" customWidth="1"/>
    <col min="8" max="8" width="6.00390625" style="2" customWidth="1"/>
    <col min="9" max="9" width="9.625" style="2" customWidth="1"/>
    <col min="10" max="10" width="6.00390625" style="2" customWidth="1"/>
    <col min="11" max="11" width="9.75390625" style="2" customWidth="1"/>
    <col min="12" max="12" width="6.00390625" style="2" customWidth="1"/>
    <col min="13" max="13" width="8.75390625" style="2" customWidth="1"/>
    <col min="14" max="14" width="6.125" style="2" customWidth="1"/>
    <col min="15" max="15" width="9.00390625" style="2" customWidth="1"/>
    <col min="16" max="16" width="6.00390625" style="2" customWidth="1"/>
    <col min="17" max="17" width="8.00390625" style="2" customWidth="1"/>
    <col min="18" max="18" width="6.25390625" style="2" customWidth="1"/>
    <col min="19" max="19" width="8.00390625" style="2" customWidth="1"/>
    <col min="20" max="20" width="7.00390625" style="2" customWidth="1"/>
    <col min="21" max="21" width="7.25390625" style="2" customWidth="1"/>
    <col min="22" max="22" width="6.00390625" style="2" customWidth="1"/>
    <col min="23" max="23" width="7.25390625" style="2" customWidth="1"/>
    <col min="24" max="24" width="6.00390625" style="2" customWidth="1"/>
    <col min="25" max="25" width="8.00390625" style="2" customWidth="1"/>
    <col min="26" max="26" width="6.875" style="2" customWidth="1"/>
    <col min="27" max="27" width="8.75390625" style="2" customWidth="1"/>
    <col min="28" max="28" width="6.00390625" style="2" customWidth="1"/>
    <col min="29" max="29" width="9.25390625" style="2" customWidth="1"/>
    <col min="30" max="30" width="6.875" style="2" customWidth="1"/>
    <col min="31" max="31" width="10.125" style="2" customWidth="1"/>
    <col min="32" max="32" width="8.25390625" style="2" customWidth="1"/>
    <col min="33" max="33" width="9.25390625" style="2" customWidth="1"/>
    <col min="34" max="34" width="6.00390625" style="2" customWidth="1"/>
    <col min="35" max="35" width="10.625" style="2" customWidth="1"/>
    <col min="36" max="36" width="6.875" style="2" customWidth="1"/>
    <col min="37" max="37" width="8.125" style="2" customWidth="1"/>
    <col min="38" max="38" width="6.00390625" style="2" customWidth="1"/>
    <col min="39" max="39" width="10.00390625" style="1" customWidth="1"/>
    <col min="40" max="40" width="6.00390625" style="1" customWidth="1"/>
    <col min="41" max="41" width="10.375" style="1" customWidth="1"/>
    <col min="42" max="42" width="6.125" style="1" customWidth="1"/>
    <col min="43" max="43" width="9.25390625" style="1" customWidth="1"/>
    <col min="44" max="44" width="6.75390625" style="1" customWidth="1"/>
    <col min="45" max="45" width="9.625" style="1" customWidth="1"/>
    <col min="46" max="46" width="6.625" style="1" customWidth="1"/>
    <col min="47" max="47" width="10.125" style="1" customWidth="1"/>
    <col min="48" max="48" width="6.625" style="1" customWidth="1"/>
    <col min="49" max="251" width="9.125" style="1" customWidth="1"/>
  </cols>
  <sheetData>
    <row r="1" spans="1:48" ht="13.5" customHeight="1">
      <c r="A1" s="3" t="s">
        <v>0</v>
      </c>
      <c r="B1" s="4"/>
      <c r="C1" s="4"/>
      <c r="D1" s="5"/>
      <c r="E1" s="4"/>
      <c r="F1" s="4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8" t="s">
        <v>1</v>
      </c>
      <c r="AB1" s="9"/>
      <c r="AC1" s="4"/>
      <c r="AD1" s="4"/>
      <c r="AE1" s="4"/>
      <c r="AF1" s="4"/>
      <c r="AG1" s="4"/>
      <c r="AH1" s="4"/>
      <c r="AI1" s="4"/>
      <c r="AJ1" s="1"/>
      <c r="AK1" s="7"/>
      <c r="AL1" s="7"/>
      <c r="AU1" s="8" t="s">
        <v>1</v>
      </c>
      <c r="AV1" s="9"/>
    </row>
    <row r="2" spans="1:48" ht="15" customHeight="1">
      <c r="A2" s="10" t="s">
        <v>2</v>
      </c>
      <c r="B2" s="11"/>
      <c r="C2" s="12"/>
      <c r="D2" s="12"/>
      <c r="E2" s="11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3</v>
      </c>
      <c r="AB2" s="12"/>
      <c r="AC2" s="13" t="s">
        <v>2</v>
      </c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 t="s">
        <v>4</v>
      </c>
      <c r="AV2" s="12"/>
    </row>
    <row r="3" spans="1:38" ht="12.75" customHeight="1">
      <c r="A3" s="4"/>
      <c r="B3" s="4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</row>
    <row r="4" spans="1:38" ht="11.25" customHeight="1">
      <c r="A4" s="14" t="s">
        <v>5</v>
      </c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L4" s="4"/>
    </row>
    <row r="5" spans="1:38" ht="15" customHeight="1">
      <c r="A5" s="16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"/>
      <c r="Z5" s="17" t="s">
        <v>7</v>
      </c>
      <c r="AA5" s="18" t="s">
        <v>8</v>
      </c>
      <c r="AB5" s="19"/>
      <c r="AC5" s="4"/>
      <c r="AD5" s="4"/>
      <c r="AE5" s="4"/>
      <c r="AF5" s="4"/>
      <c r="AG5" s="4"/>
      <c r="AH5" s="4"/>
      <c r="AI5" s="4"/>
      <c r="AJ5" s="17"/>
      <c r="AK5" s="20"/>
      <c r="AL5" s="4"/>
    </row>
    <row r="6" spans="1:38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1"/>
      <c r="Z6" s="17" t="s">
        <v>9</v>
      </c>
      <c r="AA6" s="18" t="s">
        <v>10</v>
      </c>
      <c r="AB6" s="19"/>
      <c r="AC6" s="4"/>
      <c r="AD6" s="4"/>
      <c r="AE6" s="1"/>
      <c r="AF6" s="1"/>
      <c r="AG6" s="1"/>
      <c r="AH6" s="4"/>
      <c r="AI6" s="1"/>
      <c r="AJ6" s="17"/>
      <c r="AK6" s="16"/>
      <c r="AL6" s="4"/>
    </row>
    <row r="7" spans="1:38" ht="12.75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"/>
      <c r="AF7" s="1"/>
      <c r="AG7" s="1"/>
      <c r="AH7" s="4"/>
      <c r="AI7" s="1"/>
      <c r="AJ7" s="1"/>
      <c r="AK7" s="1"/>
      <c r="AL7" s="4"/>
    </row>
    <row r="8" spans="1:38" ht="12.75" customHeight="1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2.75" customHeight="1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8" ht="12.75" customHeight="1" thickBot="1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1" t="s">
        <v>11</v>
      </c>
      <c r="AC10" s="4"/>
      <c r="AD10" s="4"/>
      <c r="AE10" s="4"/>
      <c r="AF10" s="4"/>
      <c r="AG10" s="4"/>
      <c r="AH10" s="4"/>
      <c r="AI10" s="4"/>
      <c r="AJ10" s="4"/>
      <c r="AK10" s="4"/>
      <c r="AL10" s="21"/>
      <c r="AV10" s="21" t="s">
        <v>11</v>
      </c>
    </row>
    <row r="11" spans="1:48" ht="22.5" customHeight="1">
      <c r="A11" s="22"/>
      <c r="B11" s="23"/>
      <c r="C11" s="24" t="s">
        <v>12</v>
      </c>
      <c r="D11" s="25"/>
      <c r="E11" s="26" t="s">
        <v>13</v>
      </c>
      <c r="F11" s="27"/>
      <c r="G11" s="27"/>
      <c r="H11" s="27"/>
      <c r="I11" s="27"/>
      <c r="J11" s="27"/>
      <c r="K11" s="28"/>
      <c r="L11" s="25"/>
      <c r="M11" s="29" t="s">
        <v>14</v>
      </c>
      <c r="N11" s="28"/>
      <c r="O11" s="28"/>
      <c r="P11" s="28"/>
      <c r="Q11" s="28"/>
      <c r="R11" s="28"/>
      <c r="S11" s="28"/>
      <c r="T11" s="25"/>
      <c r="U11" s="29" t="s">
        <v>15</v>
      </c>
      <c r="V11" s="28"/>
      <c r="W11" s="28"/>
      <c r="X11" s="28"/>
      <c r="Y11" s="28"/>
      <c r="Z11" s="28"/>
      <c r="AA11" s="28"/>
      <c r="AB11" s="25"/>
      <c r="AC11" s="29" t="s">
        <v>16</v>
      </c>
      <c r="AD11" s="25"/>
      <c r="AE11" s="29" t="s">
        <v>17</v>
      </c>
      <c r="AF11" s="30"/>
      <c r="AG11" s="29" t="s">
        <v>18</v>
      </c>
      <c r="AH11" s="25"/>
      <c r="AI11" s="29" t="s">
        <v>19</v>
      </c>
      <c r="AJ11" s="25"/>
      <c r="AK11" s="29" t="s">
        <v>20</v>
      </c>
      <c r="AL11" s="31"/>
      <c r="AM11" s="32" t="s">
        <v>21</v>
      </c>
      <c r="AN11" s="33"/>
      <c r="AO11" s="34"/>
      <c r="AP11" s="34"/>
      <c r="AQ11" s="34"/>
      <c r="AR11" s="35"/>
      <c r="AS11" s="32" t="s">
        <v>22</v>
      </c>
      <c r="AT11" s="36"/>
      <c r="AU11" s="37" t="s">
        <v>23</v>
      </c>
      <c r="AV11" s="38"/>
    </row>
    <row r="12" spans="1:48" ht="12.75" customHeight="1">
      <c r="A12" s="39"/>
      <c r="B12" s="40"/>
      <c r="C12" s="43"/>
      <c r="D12" s="44"/>
      <c r="E12" s="45"/>
      <c r="F12" s="46"/>
      <c r="G12" s="45"/>
      <c r="H12" s="46"/>
      <c r="I12" s="47"/>
      <c r="J12" s="46"/>
      <c r="K12" s="13"/>
      <c r="L12" s="48"/>
      <c r="M12" s="49"/>
      <c r="N12" s="46"/>
      <c r="O12" s="45"/>
      <c r="P12" s="49" t="s">
        <v>24</v>
      </c>
      <c r="Q12" s="50"/>
      <c r="R12" s="46"/>
      <c r="S12" s="10"/>
      <c r="T12" s="51"/>
      <c r="U12" s="45"/>
      <c r="V12" s="46"/>
      <c r="W12" s="45"/>
      <c r="X12" s="46"/>
      <c r="Y12" s="47"/>
      <c r="Z12" s="46"/>
      <c r="AA12" s="52"/>
      <c r="AB12" s="48"/>
      <c r="AC12" s="18" t="s">
        <v>25</v>
      </c>
      <c r="AD12" s="51"/>
      <c r="AE12" s="50" t="s">
        <v>26</v>
      </c>
      <c r="AF12" s="51"/>
      <c r="AG12" s="53"/>
      <c r="AH12" s="51"/>
      <c r="AI12" s="53"/>
      <c r="AJ12" s="51"/>
      <c r="AK12" s="46"/>
      <c r="AL12" s="54"/>
      <c r="AM12" s="55"/>
      <c r="AN12" s="55"/>
      <c r="AO12" s="56"/>
      <c r="AP12" s="55"/>
      <c r="AQ12" s="57"/>
      <c r="AR12" s="58"/>
      <c r="AS12" s="59"/>
      <c r="AT12" s="60"/>
      <c r="AU12" s="14"/>
      <c r="AV12" s="61"/>
    </row>
    <row r="13" spans="1:48" ht="12.75" customHeight="1">
      <c r="A13" s="39"/>
      <c r="B13" s="40"/>
      <c r="C13" s="62"/>
      <c r="D13" s="63"/>
      <c r="E13" s="64" t="s">
        <v>27</v>
      </c>
      <c r="F13" s="65"/>
      <c r="G13" s="64" t="s">
        <v>28</v>
      </c>
      <c r="H13" s="65"/>
      <c r="I13" s="66" t="s">
        <v>29</v>
      </c>
      <c r="J13" s="67"/>
      <c r="K13" s="68" t="s">
        <v>30</v>
      </c>
      <c r="L13" s="69"/>
      <c r="M13" s="64" t="s">
        <v>31</v>
      </c>
      <c r="N13" s="65"/>
      <c r="O13" s="64" t="s">
        <v>32</v>
      </c>
      <c r="P13" s="65"/>
      <c r="Q13" s="66" t="s">
        <v>29</v>
      </c>
      <c r="R13" s="67"/>
      <c r="S13" s="68" t="s">
        <v>30</v>
      </c>
      <c r="T13" s="69"/>
      <c r="U13" s="64" t="s">
        <v>27</v>
      </c>
      <c r="V13" s="65"/>
      <c r="W13" s="64" t="s">
        <v>28</v>
      </c>
      <c r="X13" s="65"/>
      <c r="Y13" s="66" t="s">
        <v>29</v>
      </c>
      <c r="Z13" s="67"/>
      <c r="AA13" s="70" t="s">
        <v>30</v>
      </c>
      <c r="AB13" s="69"/>
      <c r="AC13" s="71" t="s">
        <v>33</v>
      </c>
      <c r="AD13" s="51"/>
      <c r="AE13" s="71" t="s">
        <v>34</v>
      </c>
      <c r="AF13" s="51"/>
      <c r="AG13" s="72" t="s">
        <v>35</v>
      </c>
      <c r="AH13" s="51"/>
      <c r="AI13" s="72" t="s">
        <v>35</v>
      </c>
      <c r="AJ13" s="51"/>
      <c r="AK13" s="73"/>
      <c r="AL13" s="74"/>
      <c r="AM13" s="55" t="s">
        <v>36</v>
      </c>
      <c r="AN13" s="58"/>
      <c r="AO13" s="75" t="s">
        <v>37</v>
      </c>
      <c r="AP13" s="58"/>
      <c r="AQ13" s="57" t="s">
        <v>38</v>
      </c>
      <c r="AR13" s="58"/>
      <c r="AS13" s="76"/>
      <c r="AT13" s="58"/>
      <c r="AU13" s="55"/>
      <c r="AV13" s="77"/>
    </row>
    <row r="14" spans="1:48" ht="12" customHeight="1">
      <c r="A14" s="78" t="s">
        <v>39</v>
      </c>
      <c r="B14" s="40" t="s">
        <v>40</v>
      </c>
      <c r="C14" s="41"/>
      <c r="D14" s="79" t="s">
        <v>41</v>
      </c>
      <c r="E14" s="80"/>
      <c r="F14" s="80" t="s">
        <v>41</v>
      </c>
      <c r="G14" s="80"/>
      <c r="H14" s="80" t="s">
        <v>41</v>
      </c>
      <c r="I14" s="80"/>
      <c r="J14" s="80" t="s">
        <v>41</v>
      </c>
      <c r="K14" s="80"/>
      <c r="L14" s="80" t="s">
        <v>41</v>
      </c>
      <c r="M14" s="80"/>
      <c r="N14" s="80" t="s">
        <v>41</v>
      </c>
      <c r="O14" s="80"/>
      <c r="P14" s="80" t="s">
        <v>41</v>
      </c>
      <c r="Q14" s="80"/>
      <c r="R14" s="80" t="s">
        <v>41</v>
      </c>
      <c r="S14" s="80"/>
      <c r="T14" s="80" t="s">
        <v>41</v>
      </c>
      <c r="U14" s="80"/>
      <c r="V14" s="80" t="s">
        <v>41</v>
      </c>
      <c r="W14" s="80"/>
      <c r="X14" s="80" t="s">
        <v>41</v>
      </c>
      <c r="Y14" s="80"/>
      <c r="Z14" s="80" t="s">
        <v>41</v>
      </c>
      <c r="AA14" s="79"/>
      <c r="AB14" s="80" t="s">
        <v>41</v>
      </c>
      <c r="AC14" s="80"/>
      <c r="AD14" s="80" t="s">
        <v>41</v>
      </c>
      <c r="AE14" s="80"/>
      <c r="AF14" s="80" t="s">
        <v>41</v>
      </c>
      <c r="AG14" s="80"/>
      <c r="AH14" s="80" t="s">
        <v>41</v>
      </c>
      <c r="AI14" s="80"/>
      <c r="AJ14" s="80" t="s">
        <v>41</v>
      </c>
      <c r="AK14" s="79"/>
      <c r="AL14" s="81" t="s">
        <v>41</v>
      </c>
      <c r="AM14" s="82"/>
      <c r="AN14" s="79" t="s">
        <v>41</v>
      </c>
      <c r="AO14" s="82"/>
      <c r="AP14" s="79" t="s">
        <v>41</v>
      </c>
      <c r="AQ14" s="82"/>
      <c r="AR14" s="79" t="s">
        <v>41</v>
      </c>
      <c r="AS14" s="83"/>
      <c r="AT14" s="79" t="s">
        <v>41</v>
      </c>
      <c r="AU14" s="82"/>
      <c r="AV14" s="81" t="s">
        <v>41</v>
      </c>
    </row>
    <row r="15" spans="1:48" ht="12" customHeight="1">
      <c r="A15" s="39"/>
      <c r="B15" s="84"/>
      <c r="C15" s="85" t="s">
        <v>42</v>
      </c>
      <c r="D15" s="85" t="s">
        <v>43</v>
      </c>
      <c r="E15" s="85" t="s">
        <v>42</v>
      </c>
      <c r="F15" s="85" t="s">
        <v>43</v>
      </c>
      <c r="G15" s="85" t="s">
        <v>42</v>
      </c>
      <c r="H15" s="85" t="s">
        <v>43</v>
      </c>
      <c r="I15" s="85" t="s">
        <v>42</v>
      </c>
      <c r="J15" s="85" t="s">
        <v>43</v>
      </c>
      <c r="K15" s="85" t="s">
        <v>42</v>
      </c>
      <c r="L15" s="85" t="s">
        <v>43</v>
      </c>
      <c r="M15" s="85" t="s">
        <v>42</v>
      </c>
      <c r="N15" s="85" t="s">
        <v>43</v>
      </c>
      <c r="O15" s="85" t="s">
        <v>42</v>
      </c>
      <c r="P15" s="85" t="s">
        <v>43</v>
      </c>
      <c r="Q15" s="85" t="s">
        <v>42</v>
      </c>
      <c r="R15" s="85" t="s">
        <v>43</v>
      </c>
      <c r="S15" s="85" t="s">
        <v>42</v>
      </c>
      <c r="T15" s="85" t="s">
        <v>43</v>
      </c>
      <c r="U15" s="85" t="s">
        <v>42</v>
      </c>
      <c r="V15" s="85" t="s">
        <v>43</v>
      </c>
      <c r="W15" s="85" t="s">
        <v>42</v>
      </c>
      <c r="X15" s="85" t="s">
        <v>43</v>
      </c>
      <c r="Y15" s="85" t="s">
        <v>42</v>
      </c>
      <c r="Z15" s="85" t="s">
        <v>43</v>
      </c>
      <c r="AA15" s="85" t="s">
        <v>42</v>
      </c>
      <c r="AB15" s="85" t="s">
        <v>43</v>
      </c>
      <c r="AC15" s="85" t="s">
        <v>42</v>
      </c>
      <c r="AD15" s="85" t="s">
        <v>43</v>
      </c>
      <c r="AE15" s="85" t="s">
        <v>42</v>
      </c>
      <c r="AF15" s="85" t="s">
        <v>43</v>
      </c>
      <c r="AG15" s="85" t="s">
        <v>42</v>
      </c>
      <c r="AH15" s="85" t="s">
        <v>43</v>
      </c>
      <c r="AI15" s="85" t="s">
        <v>42</v>
      </c>
      <c r="AJ15" s="85" t="s">
        <v>43</v>
      </c>
      <c r="AK15" s="85" t="s">
        <v>42</v>
      </c>
      <c r="AL15" s="86" t="s">
        <v>43</v>
      </c>
      <c r="AM15" s="85" t="s">
        <v>42</v>
      </c>
      <c r="AN15" s="85" t="s">
        <v>43</v>
      </c>
      <c r="AO15" s="85" t="s">
        <v>42</v>
      </c>
      <c r="AP15" s="85" t="s">
        <v>43</v>
      </c>
      <c r="AQ15" s="85" t="s">
        <v>42</v>
      </c>
      <c r="AR15" s="85" t="s">
        <v>43</v>
      </c>
      <c r="AS15" s="87" t="s">
        <v>42</v>
      </c>
      <c r="AT15" s="85" t="s">
        <v>43</v>
      </c>
      <c r="AU15" s="85" t="s">
        <v>42</v>
      </c>
      <c r="AV15" s="86" t="s">
        <v>43</v>
      </c>
    </row>
    <row r="16" spans="1:48" ht="12" customHeight="1">
      <c r="A16" s="39"/>
      <c r="B16" s="84"/>
      <c r="C16" s="85"/>
      <c r="D16" s="85" t="s">
        <v>44</v>
      </c>
      <c r="E16" s="85"/>
      <c r="F16" s="85" t="s">
        <v>44</v>
      </c>
      <c r="G16" s="85"/>
      <c r="H16" s="85" t="s">
        <v>44</v>
      </c>
      <c r="I16" s="85"/>
      <c r="J16" s="85" t="s">
        <v>44</v>
      </c>
      <c r="K16" s="85"/>
      <c r="L16" s="85" t="s">
        <v>44</v>
      </c>
      <c r="M16" s="85"/>
      <c r="N16" s="85" t="s">
        <v>44</v>
      </c>
      <c r="O16" s="85"/>
      <c r="P16" s="85" t="s">
        <v>44</v>
      </c>
      <c r="Q16" s="85"/>
      <c r="R16" s="85" t="s">
        <v>44</v>
      </c>
      <c r="S16" s="85"/>
      <c r="T16" s="85" t="s">
        <v>44</v>
      </c>
      <c r="U16" s="85"/>
      <c r="V16" s="85" t="s">
        <v>44</v>
      </c>
      <c r="W16" s="85"/>
      <c r="X16" s="85" t="s">
        <v>44</v>
      </c>
      <c r="Y16" s="85"/>
      <c r="Z16" s="85" t="s">
        <v>44</v>
      </c>
      <c r="AA16" s="85"/>
      <c r="AB16" s="85" t="s">
        <v>44</v>
      </c>
      <c r="AC16" s="85"/>
      <c r="AD16" s="85" t="s">
        <v>44</v>
      </c>
      <c r="AE16" s="85"/>
      <c r="AF16" s="85" t="s">
        <v>44</v>
      </c>
      <c r="AG16" s="85"/>
      <c r="AH16" s="85" t="s">
        <v>44</v>
      </c>
      <c r="AI16" s="85"/>
      <c r="AJ16" s="85" t="s">
        <v>44</v>
      </c>
      <c r="AK16" s="85"/>
      <c r="AL16" s="86" t="s">
        <v>44</v>
      </c>
      <c r="AM16" s="82"/>
      <c r="AN16" s="85" t="s">
        <v>44</v>
      </c>
      <c r="AO16" s="82"/>
      <c r="AP16" s="85" t="s">
        <v>44</v>
      </c>
      <c r="AQ16" s="82"/>
      <c r="AR16" s="85" t="s">
        <v>44</v>
      </c>
      <c r="AS16" s="83"/>
      <c r="AT16" s="85" t="s">
        <v>44</v>
      </c>
      <c r="AU16" s="82"/>
      <c r="AV16" s="86" t="s">
        <v>44</v>
      </c>
    </row>
    <row r="17" spans="1:48" ht="15" customHeight="1" thickBot="1">
      <c r="A17" s="89" t="s">
        <v>45</v>
      </c>
      <c r="B17" s="90" t="s">
        <v>46</v>
      </c>
      <c r="C17" s="91">
        <v>1</v>
      </c>
      <c r="D17" s="91">
        <v>2</v>
      </c>
      <c r="E17" s="91">
        <v>3</v>
      </c>
      <c r="F17" s="91">
        <v>4</v>
      </c>
      <c r="G17" s="91">
        <v>5</v>
      </c>
      <c r="H17" s="91">
        <v>6</v>
      </c>
      <c r="I17" s="91">
        <v>7</v>
      </c>
      <c r="J17" s="91">
        <v>8</v>
      </c>
      <c r="K17" s="91">
        <v>9</v>
      </c>
      <c r="L17" s="91">
        <v>10</v>
      </c>
      <c r="M17" s="91">
        <v>11</v>
      </c>
      <c r="N17" s="91">
        <v>12</v>
      </c>
      <c r="O17" s="92">
        <v>13</v>
      </c>
      <c r="P17" s="91">
        <v>14</v>
      </c>
      <c r="Q17" s="91">
        <v>15</v>
      </c>
      <c r="R17" s="91">
        <v>16</v>
      </c>
      <c r="S17" s="91">
        <v>17</v>
      </c>
      <c r="T17" s="91">
        <v>18</v>
      </c>
      <c r="U17" s="91">
        <v>19</v>
      </c>
      <c r="V17" s="91">
        <v>20</v>
      </c>
      <c r="W17" s="91">
        <v>21</v>
      </c>
      <c r="X17" s="91">
        <v>22</v>
      </c>
      <c r="Y17" s="91">
        <v>23</v>
      </c>
      <c r="Z17" s="91">
        <v>24</v>
      </c>
      <c r="AA17" s="91">
        <v>25</v>
      </c>
      <c r="AB17" s="91">
        <v>26</v>
      </c>
      <c r="AC17" s="91">
        <v>27</v>
      </c>
      <c r="AD17" s="91">
        <v>28</v>
      </c>
      <c r="AE17" s="91">
        <v>29</v>
      </c>
      <c r="AF17" s="91">
        <v>30</v>
      </c>
      <c r="AG17" s="91">
        <v>31</v>
      </c>
      <c r="AH17" s="91">
        <v>32</v>
      </c>
      <c r="AI17" s="91">
        <v>33</v>
      </c>
      <c r="AJ17" s="91">
        <v>34</v>
      </c>
      <c r="AK17" s="91">
        <v>35</v>
      </c>
      <c r="AL17" s="93">
        <v>36</v>
      </c>
      <c r="AM17" s="92">
        <v>37</v>
      </c>
      <c r="AN17" s="91">
        <v>38</v>
      </c>
      <c r="AO17" s="91">
        <v>39</v>
      </c>
      <c r="AP17" s="91">
        <v>40</v>
      </c>
      <c r="AQ17" s="91">
        <v>41</v>
      </c>
      <c r="AR17" s="93">
        <v>42</v>
      </c>
      <c r="AS17" s="91">
        <v>43</v>
      </c>
      <c r="AT17" s="91">
        <v>44</v>
      </c>
      <c r="AU17" s="92">
        <v>45</v>
      </c>
      <c r="AV17" s="93">
        <v>46</v>
      </c>
    </row>
    <row r="18" spans="1:48" ht="15" customHeight="1" thickTop="1">
      <c r="A18" s="94" t="s">
        <v>47</v>
      </c>
      <c r="B18" s="95">
        <v>1</v>
      </c>
      <c r="C18" s="96">
        <f>ZAKLAD!E18+ZAKLAD!G18+ZAKLAD!I18+ZAKLAD!M18+ZAKLAD!O18+ZAKLAD!Q18+ZAKLAD!U18+ZAKLAD!W18+ZAKLAD!Y18+ZAKLAD!AC18+ZAKLAD!AE18+ZAKLAD!AG18+ZAKLAD!AI18+ZAKLAD!AK18</f>
        <v>96374922</v>
      </c>
      <c r="D18" s="97">
        <f>IF(ZAKLAD!C18&gt;0,ROUND((ZAKLAD!K18*ZAKLAD!L18+ZAKLAD!S18*ZAKLAD!T18+ZAKLAD!AA18*ZAKLAD!AB18+ZAKLAD!AC18*ZAKLAD!AD18+ZAKLAD!AE18*ZAKLAD!AF18+ZAKLAD!AG18*ZAKLAD!AH18+ZAKLAD!AI18*ZAKLAD!AJ18+ZAKLAD!AK18*ZAKLAD!AL18)/ZAKLAD!C18,2),0)</f>
        <v>5.97</v>
      </c>
      <c r="E18" s="96">
        <f>ZAKLAD!E19+ZAKLAD!E29</f>
        <v>3369066</v>
      </c>
      <c r="F18" s="97">
        <f>IF(ZAKLAD!E18&gt;0,ROUND((ZAKLAD!E19*ZAKLAD!F19+ZAKLAD!E29*ZAKLAD!F29)/ZAKLAD!E18,2),0)</f>
        <v>6.03</v>
      </c>
      <c r="G18" s="96">
        <f>ZAKLAD!G19+ZAKLAD!G29</f>
        <v>53235077</v>
      </c>
      <c r="H18" s="97">
        <f>IF(ZAKLAD!G18&gt;0,ROUND((ZAKLAD!G19*ZAKLAD!H19+ZAKLAD!G29*ZAKLAD!H29)/ZAKLAD!G18,2),0)</f>
        <v>5.53</v>
      </c>
      <c r="I18" s="96">
        <f>ZAKLAD!I19+ZAKLAD!I29</f>
        <v>14935595</v>
      </c>
      <c r="J18" s="97">
        <f>IF(ZAKLAD!I18&gt;0,ROUND((ZAKLAD!I19*ZAKLAD!J19+ZAKLAD!I29*ZAKLAD!J29)/ZAKLAD!I18,2),0)</f>
        <v>5.27</v>
      </c>
      <c r="K18" s="96">
        <f>ZAKLAD!E18+ZAKLAD!G18+ZAKLAD!I18</f>
        <v>71539738</v>
      </c>
      <c r="L18" s="97">
        <f>IF(ZAKLAD!K18&gt;0,ROUND((ZAKLAD!E18*ZAKLAD!F18+ZAKLAD!G18*ZAKLAD!H18+ZAKLAD!I18*ZAKLAD!J18)/ZAKLAD!K18,2),0)</f>
        <v>5.5</v>
      </c>
      <c r="M18" s="96">
        <f>ZAKLAD!M19+ZAKLAD!M29</f>
        <v>8761</v>
      </c>
      <c r="N18" s="97">
        <f>IF(ZAKLAD!M18&gt;0,ROUND((ZAKLAD!M19*ZAKLAD!N19+ZAKLAD!M29*ZAKLAD!N29)/ZAKLAD!M18,2),0)</f>
        <v>8.14</v>
      </c>
      <c r="O18" s="96">
        <f>ZAKLAD!O19+ZAKLAD!O29</f>
        <v>3320601</v>
      </c>
      <c r="P18" s="97">
        <f>IF(ZAKLAD!O18&gt;0,ROUND((ZAKLAD!O19*ZAKLAD!P19+ZAKLAD!O29*ZAKLAD!P29)/ZAKLAD!O18,2),0)</f>
        <v>6.51</v>
      </c>
      <c r="Q18" s="96">
        <f>ZAKLAD!Q19+ZAKLAD!Q29</f>
        <v>10723983</v>
      </c>
      <c r="R18" s="97">
        <f>IF(ZAKLAD!Q18&gt;0,ROUND((ZAKLAD!Q19*ZAKLAD!R19+ZAKLAD!Q29*ZAKLAD!R29)/ZAKLAD!Q18,2),0)</f>
        <v>5.21</v>
      </c>
      <c r="S18" s="96">
        <f>ZAKLAD!M18+ZAKLAD!O18+ZAKLAD!Q18</f>
        <v>14053345</v>
      </c>
      <c r="T18" s="97">
        <f>IF(ZAKLAD!S18&gt;0,ROUND((ZAKLAD!M18*ZAKLAD!N18+ZAKLAD!O18*ZAKLAD!P18+ZAKLAD!Q18*ZAKLAD!R18)/ZAKLAD!S18,2),0)</f>
        <v>5.52</v>
      </c>
      <c r="U18" s="96">
        <f>ZAKLAD!U19+ZAKLAD!U29</f>
        <v>1281</v>
      </c>
      <c r="V18" s="97">
        <f>IF(ZAKLAD!U18&gt;0,ROUND((ZAKLAD!U19*ZAKLAD!V19+ZAKLAD!U29*ZAKLAD!V29)/ZAKLAD!U18,2),0)</f>
        <v>19.73</v>
      </c>
      <c r="W18" s="96">
        <f>ZAKLAD!W19+ZAKLAD!W29</f>
        <v>384</v>
      </c>
      <c r="X18" s="97">
        <f>IF(ZAKLAD!W18&gt;0,ROUND((ZAKLAD!W19*ZAKLAD!X19+ZAKLAD!W29*ZAKLAD!X29)/ZAKLAD!W18,2),0)</f>
        <v>17.38</v>
      </c>
      <c r="Y18" s="96">
        <f>ZAKLAD!Y19+ZAKLAD!Y29</f>
        <v>350</v>
      </c>
      <c r="Z18" s="97">
        <f>IF(ZAKLAD!Y18&gt;0,ROUND((ZAKLAD!Y19*ZAKLAD!Z19+ZAKLAD!Y29*ZAKLAD!Z29)/ZAKLAD!Y18,2),0)</f>
        <v>10.4</v>
      </c>
      <c r="AA18" s="96">
        <f>ZAKLAD!U18+ZAKLAD!W18+ZAKLAD!Y18</f>
        <v>2015</v>
      </c>
      <c r="AB18" s="97">
        <f>IF(ZAKLAD!AA18&gt;0,ROUND((ZAKLAD!U18*ZAKLAD!V18+ZAKLAD!W18*ZAKLAD!X18+ZAKLAD!Y18*ZAKLAD!Z18)/ZAKLAD!AA18,2),0)</f>
        <v>17.66</v>
      </c>
      <c r="AC18" s="141">
        <f>ZAKLAD!AC19+ZAKLAD!AC29</f>
        <v>63863</v>
      </c>
      <c r="AD18" s="97">
        <f>IF(ZAKLAD!AC18&gt;0,ROUND((ZAKLAD!AC19*ZAKLAD!AD19+ZAKLAD!AC29*ZAKLAD!AD29)/ZAKLAD!AC18,2),0)</f>
        <v>6.72</v>
      </c>
      <c r="AE18" s="96">
        <f>ZAKLAD!AE19+ZAKLAD!AE29</f>
        <v>7169</v>
      </c>
      <c r="AF18" s="97">
        <f>IF(ZAKLAD!AE18&gt;0,ROUND((ZAKLAD!AE19*ZAKLAD!AF19+ZAKLAD!AE29*ZAKLAD!AF29)/ZAKLAD!AE18,2),0)</f>
        <v>9.25</v>
      </c>
      <c r="AG18" s="96">
        <f>ZAKLAD!AG19+ZAKLAD!AG29</f>
        <v>3730480</v>
      </c>
      <c r="AH18" s="97">
        <f>IF(ZAKLAD!AG18&gt;0,ROUND((ZAKLAD!AG19*ZAKLAD!AH19+ZAKLAD!AG29*ZAKLAD!AH29)/ZAKLAD!AG18,2),0)</f>
        <v>8.67</v>
      </c>
      <c r="AI18" s="96">
        <f>ZAKLAD!AI19+ZAKLAD!AI29</f>
        <v>6109228</v>
      </c>
      <c r="AJ18" s="97">
        <f>IF(ZAKLAD!AI18&gt;0,ROUND((ZAKLAD!AI19*ZAKLAD!AJ19+ZAKLAD!AI29*ZAKLAD!AJ29)/ZAKLAD!AI18,2),0)</f>
        <v>10.86</v>
      </c>
      <c r="AK18" s="96">
        <f>ZAKLAD!AK19+ZAKLAD!AK29</f>
        <v>869084</v>
      </c>
      <c r="AL18" s="98">
        <f>IF(ZAKLAD!AK18&gt;0,ROUND((ZAKLAD!AK19*ZAKLAD!AL19+ZAKLAD!AK29*ZAKLAD!AL29)/ZAKLAD!AK18,2),0)</f>
        <v>6.1</v>
      </c>
      <c r="AM18" s="99">
        <f>ZAKLAD!E18+ZAKLAD!M18+ZAKLAD!U18</f>
        <v>3379108</v>
      </c>
      <c r="AN18" s="100">
        <f>IF(ZAKLAD!AM18&gt;0,ROUND((ZAKLAD!E18*ZAKLAD!F18+ZAKLAD!M18*ZAKLAD!N18+ZAKLAD!U18*ZAKLAD!V18)/ZAKLAD!AM18,2),0)</f>
        <v>6.04</v>
      </c>
      <c r="AO18" s="99">
        <f>ZAKLAD!G18+ZAKLAD!O18+ZAKLAD!W18+ZAKLAD!AG18</f>
        <v>60286542</v>
      </c>
      <c r="AP18" s="100">
        <f>IF(ZAKLAD!AO18&gt;0,ROUND((ZAKLAD!G18*ZAKLAD!H18+ZAKLAD!O18*ZAKLAD!P18+ZAKLAD!W18*ZAKLAD!X18+ZAKLAD!AG18*ZAKLAD!AH18)/ZAKLAD!AO18,2),0)</f>
        <v>5.78</v>
      </c>
      <c r="AQ18" s="99">
        <f>ZAKLAD!I18+ZAKLAD!Q18+ZAKLAD!Y18</f>
        <v>25659928</v>
      </c>
      <c r="AR18" s="101">
        <f>IF(ZAKLAD!AQ18&gt;0,ROUND((ZAKLAD!I18*ZAKLAD!J18+ZAKLAD!Q18*ZAKLAD!R18+ZAKLAD!Y18*ZAKLAD!Z18)/ZAKLAD!AQ18,2),0)</f>
        <v>5.24</v>
      </c>
      <c r="AS18" s="99">
        <f>ZAKLAD!AE18+ZAKLAD!AG18+ZAKLAD!AI18</f>
        <v>9846877</v>
      </c>
      <c r="AT18" s="100">
        <f>IF(ZAKLAD!AS18&gt;0,ROUND((ZAKLAD!AE18*ZAKLAD!AF18+ZAKLAD!AG18*ZAKLAD!AH18+ZAKLAD!AI18*ZAKLAD!AJ18)/ZAKLAD!AS18,2),0)</f>
        <v>10.03</v>
      </c>
      <c r="AU18" s="99">
        <f>ZAKLAD!C18-(ZAKLAD!AC18+ZAKLAD!AI18)</f>
        <v>90201831</v>
      </c>
      <c r="AV18" s="101">
        <f>IF(ZAKLAD!AU18&gt;0,ROUND((ZAKLAD!E18*ZAKLAD!F18+ZAKLAD!G18*ZAKLAD!H18+ZAKLAD!I18*ZAKLAD!J18+ZAKLAD!M18*ZAKLAD!N18+ZAKLAD!O18*ZAKLAD!P18+ZAKLAD!Q18*ZAKLAD!R18+ZAKLAD!U18*ZAKLAD!V18+ZAKLAD!W18*ZAKLAD!X18+ZAKLAD!Y18*ZAKLAD!Z18+ZAKLAD!AE18*ZAKLAD!AF18+ZAKLAD!AG18*ZAKLAD!AH18+ZAKLAD!AK18*ZAKLAD!AL18)/ZAKLAD!AU18,2),0)</f>
        <v>5.64</v>
      </c>
    </row>
    <row r="19" spans="1:48" ht="15" customHeight="1">
      <c r="A19" s="102" t="s">
        <v>48</v>
      </c>
      <c r="B19" s="103">
        <v>2</v>
      </c>
      <c r="C19" s="104">
        <f>ZAKLAD!E19+ZAKLAD!G19+ZAKLAD!I19+ZAKLAD!M19+ZAKLAD!O19+ZAKLAD!Q19+ZAKLAD!U19+ZAKLAD!W19+ZAKLAD!Y19+ZAKLAD!AC19+ZAKLAD!AE19+ZAKLAD!AG19+ZAKLAD!AI19+ZAKLAD!AK19</f>
        <v>88375537</v>
      </c>
      <c r="D19" s="105">
        <f>IF(ZAKLAD!C19&gt;0,ROUND((ZAKLAD!K19*ZAKLAD!L19+ZAKLAD!S19*ZAKLAD!T19+ZAKLAD!AA19*ZAKLAD!AB19+ZAKLAD!AC19*ZAKLAD!AD19+ZAKLAD!AE19*ZAKLAD!AF19+ZAKLAD!AG19*ZAKLAD!AH19+ZAKLAD!AI19*ZAKLAD!AJ19+ZAKLAD!AK19*ZAKLAD!AL19)/ZAKLAD!C19,2),0)</f>
        <v>6.51</v>
      </c>
      <c r="E19" s="104">
        <f>SUM(ZAKLAD!E20:ZAKLAD!E23)+(ZAKLAD!E26+ZAKLAD!E27)</f>
        <v>3165411</v>
      </c>
      <c r="F19" s="105">
        <f>IF(ZAKLAD!E19&gt;0,ROUND((ZAKLAD!E20*ZAKLAD!F20+ZAKLAD!E21*ZAKLAD!F21+ZAKLAD!E22*ZAKLAD!F22+ZAKLAD!E23*ZAKLAD!F23+ZAKLAD!E26*ZAKLAD!F26+ZAKLAD!E27*ZAKLAD!F27)/ZAKLAD!E19,2),0)</f>
        <v>6.42</v>
      </c>
      <c r="G19" s="104">
        <f>SUM(ZAKLAD!G20:ZAKLAD!G23)+(ZAKLAD!G26+ZAKLAD!G27)</f>
        <v>46420080</v>
      </c>
      <c r="H19" s="105">
        <f>IF(ZAKLAD!G19&gt;0,ROUND((ZAKLAD!G20*ZAKLAD!H20+ZAKLAD!G21*ZAKLAD!H21+ZAKLAD!G22*ZAKLAD!H22+ZAKLAD!G23*ZAKLAD!H23+ZAKLAD!G26*ZAKLAD!H26+ZAKLAD!G27*ZAKLAD!H27)/ZAKLAD!G19,2),0)</f>
        <v>6.34</v>
      </c>
      <c r="I19" s="104">
        <f>SUM(ZAKLAD!I20:ZAKLAD!I23)+(ZAKLAD!I26+ZAKLAD!I27)</f>
        <v>14184416</v>
      </c>
      <c r="J19" s="105">
        <f>IF(ZAKLAD!I19&gt;0,ROUND((ZAKLAD!I20*ZAKLAD!J20+ZAKLAD!I21*ZAKLAD!J21+ZAKLAD!I22*ZAKLAD!J22+ZAKLAD!I23*ZAKLAD!J23+ZAKLAD!I26*ZAKLAD!J26+ZAKLAD!I27*ZAKLAD!J27)/ZAKLAD!I19,2),0)</f>
        <v>5.55</v>
      </c>
      <c r="K19" s="104">
        <f>ZAKLAD!E19+ZAKLAD!G19+ZAKLAD!I19</f>
        <v>63769907</v>
      </c>
      <c r="L19" s="105">
        <f>IF(ZAKLAD!K19&gt;0,ROUND((ZAKLAD!E19*ZAKLAD!F19+ZAKLAD!G19*ZAKLAD!H19+ZAKLAD!I19*ZAKLAD!J19)/ZAKLAD!K19,2),0)</f>
        <v>6.17</v>
      </c>
      <c r="M19" s="104">
        <f>SUM(ZAKLAD!M20:ZAKLAD!M23)+(ZAKLAD!M26+ZAKLAD!M27)</f>
        <v>8761</v>
      </c>
      <c r="N19" s="105">
        <f>IF(ZAKLAD!M19&gt;0,ROUND((ZAKLAD!M20*ZAKLAD!N20+ZAKLAD!M21*ZAKLAD!N21+ZAKLAD!M22*ZAKLAD!N22+ZAKLAD!M23*ZAKLAD!N23+ZAKLAD!M26*ZAKLAD!N26+ZAKLAD!M27*ZAKLAD!N27)/ZAKLAD!M19,2),0)</f>
        <v>8.14</v>
      </c>
      <c r="O19" s="104">
        <f>SUM(ZAKLAD!O20:ZAKLAD!O23)+(ZAKLAD!O26+ZAKLAD!O27)</f>
        <v>3320601</v>
      </c>
      <c r="P19" s="105">
        <f>IF(ZAKLAD!O19&gt;0,ROUND((ZAKLAD!O20*ZAKLAD!P20+ZAKLAD!O21*ZAKLAD!P21+ZAKLAD!O22*ZAKLAD!P22+ZAKLAD!O23*ZAKLAD!P23+ZAKLAD!O26*ZAKLAD!P26+ZAKLAD!O27*ZAKLAD!P27)/ZAKLAD!O19,2),0)</f>
        <v>6.51</v>
      </c>
      <c r="Q19" s="104">
        <f>SUM(ZAKLAD!Q20:ZAKLAD!Q23)+(ZAKLAD!Q26+ZAKLAD!Q27)</f>
        <v>10723972</v>
      </c>
      <c r="R19" s="105">
        <f>IF(ZAKLAD!Q19&gt;0,ROUND((ZAKLAD!Q20*ZAKLAD!R20+ZAKLAD!Q21*ZAKLAD!R21+ZAKLAD!Q22*ZAKLAD!R22+ZAKLAD!Q23*ZAKLAD!R23+ZAKLAD!Q26*ZAKLAD!R26+ZAKLAD!Q27*ZAKLAD!R27)/ZAKLAD!Q19,2),0)</f>
        <v>5.21</v>
      </c>
      <c r="S19" s="104">
        <f>ZAKLAD!M19+ZAKLAD!O19+ZAKLAD!Q19</f>
        <v>14053334</v>
      </c>
      <c r="T19" s="105">
        <f>IF(ZAKLAD!S19&gt;0,ROUND((ZAKLAD!M19*ZAKLAD!N19+ZAKLAD!O19*ZAKLAD!P19+ZAKLAD!Q19*ZAKLAD!R19)/ZAKLAD!S19,2),0)</f>
        <v>5.52</v>
      </c>
      <c r="U19" s="104">
        <f>SUM(ZAKLAD!U20:ZAKLAD!U23)+(ZAKLAD!U26+ZAKLAD!U27)</f>
        <v>1281</v>
      </c>
      <c r="V19" s="105">
        <f>IF(ZAKLAD!U19&gt;0,ROUND((ZAKLAD!U20*ZAKLAD!V20+ZAKLAD!U21*ZAKLAD!V21+ZAKLAD!U22*ZAKLAD!V22+ZAKLAD!U23*ZAKLAD!V23+ZAKLAD!U26*ZAKLAD!V26+ZAKLAD!U27*ZAKLAD!V27)/ZAKLAD!U19,2),0)</f>
        <v>19.73</v>
      </c>
      <c r="W19" s="104">
        <f>SUM(ZAKLAD!W20:ZAKLAD!W23)+(ZAKLAD!W26+ZAKLAD!W27)</f>
        <v>384</v>
      </c>
      <c r="X19" s="105">
        <f>IF(ZAKLAD!W19&gt;0,ROUND((ZAKLAD!W20*ZAKLAD!X20+ZAKLAD!W21*ZAKLAD!X21+ZAKLAD!W22*ZAKLAD!X22+ZAKLAD!W23*ZAKLAD!X23+ZAKLAD!W26*ZAKLAD!X26+ZAKLAD!W27*ZAKLAD!X27)/ZAKLAD!W19,2),0)</f>
        <v>17.38</v>
      </c>
      <c r="Y19" s="104">
        <f>SUM(ZAKLAD!Y20:ZAKLAD!Y23)+(ZAKLAD!Y26+ZAKLAD!Y27)</f>
        <v>154</v>
      </c>
      <c r="Z19" s="105">
        <f>IF(ZAKLAD!Y19&gt;0,ROUND((ZAKLAD!Y20*ZAKLAD!Z20+ZAKLAD!Y21*ZAKLAD!Z21+ZAKLAD!Y22*ZAKLAD!Z22+ZAKLAD!Y23*ZAKLAD!Z23+ZAKLAD!Y26*ZAKLAD!Z26+ZAKLAD!Y27*ZAKLAD!Z27)/ZAKLAD!Y19,2),0)</f>
        <v>23.63</v>
      </c>
      <c r="AA19" s="104">
        <f>ZAKLAD!U19+ZAKLAD!W19+ZAKLAD!Y19</f>
        <v>1819</v>
      </c>
      <c r="AB19" s="105">
        <f>IF(ZAKLAD!AA19&gt;0,ROUND((ZAKLAD!U19*ZAKLAD!V19+ZAKLAD!W19*ZAKLAD!X19+ZAKLAD!Y19*ZAKLAD!Z19)/ZAKLAD!AA19,2),0)</f>
        <v>19.56</v>
      </c>
      <c r="AC19" s="116">
        <f>SUM(ZAKLAD!AC20:ZAKLAD!AC23)+(ZAKLAD!AC26+ZAKLAD!AC27)</f>
        <v>63863</v>
      </c>
      <c r="AD19" s="105">
        <f>IF(ZAKLAD!AC19&gt;0,ROUND((ZAKLAD!AC20*ZAKLAD!AD20+ZAKLAD!AC21*ZAKLAD!AD21+ZAKLAD!AC22*ZAKLAD!AD22+ZAKLAD!AC23*ZAKLAD!AD23+ZAKLAD!AC26*ZAKLAD!AD26+ZAKLAD!AC27*ZAKLAD!AD27)/ZAKLAD!AC19,2),0)</f>
        <v>6.72</v>
      </c>
      <c r="AE19" s="104">
        <f>SUM(ZAKLAD!AE20:ZAKLAD!AE23)+(ZAKLAD!AE26+ZAKLAD!AE27)</f>
        <v>7142</v>
      </c>
      <c r="AF19" s="105">
        <f>IF(ZAKLAD!AE19&gt;0,ROUND((ZAKLAD!AE20*ZAKLAD!AF20+ZAKLAD!AE21*ZAKLAD!AF21+ZAKLAD!AE22*ZAKLAD!AF22+ZAKLAD!AE23*ZAKLAD!AF23+ZAKLAD!AE26*ZAKLAD!AF26+ZAKLAD!AE27*ZAKLAD!AF27)/ZAKLAD!AE19,2),0)</f>
        <v>9.28</v>
      </c>
      <c r="AG19" s="104">
        <f>SUM(ZAKLAD!AG20:ZAKLAD!AG23)+(ZAKLAD!AG26+ZAKLAD!AG27)</f>
        <v>3594809</v>
      </c>
      <c r="AH19" s="105">
        <f>IF(ZAKLAD!AG19&gt;0,ROUND((ZAKLAD!AG20*ZAKLAD!AH20+ZAKLAD!AG21*ZAKLAD!AH21+ZAKLAD!AG22*ZAKLAD!AH22+ZAKLAD!AG23*ZAKLAD!AH23+ZAKLAD!AG26*ZAKLAD!AH26+ZAKLAD!AG27*ZAKLAD!AH27)/ZAKLAD!AG19,2),0)</f>
        <v>9</v>
      </c>
      <c r="AI19" s="104">
        <f>SUM(ZAKLAD!AI20:ZAKLAD!AI23)+(ZAKLAD!AI26+ZAKLAD!AI27)</f>
        <v>6015755</v>
      </c>
      <c r="AJ19" s="105">
        <f>IF(ZAKLAD!AI19&gt;0,ROUND((ZAKLAD!AI20*ZAKLAD!AJ20+ZAKLAD!AI21*ZAKLAD!AJ21+ZAKLAD!AI22*ZAKLAD!AJ22+ZAKLAD!AI23*ZAKLAD!AJ23+ZAKLAD!AI26*ZAKLAD!AJ26+ZAKLAD!AI27*ZAKLAD!AJ27)/ZAKLAD!AI19,2),0)</f>
        <v>11.03</v>
      </c>
      <c r="AK19" s="104">
        <f>SUM(ZAKLAD!AK20:ZAKLAD!AK23)+(ZAKLAD!AK26+ZAKLAD!AK27)</f>
        <v>868908</v>
      </c>
      <c r="AL19" s="106">
        <f>IF(ZAKLAD!AK19&gt;0,ROUND((ZAKLAD!AK20*ZAKLAD!AL20+ZAKLAD!AK21*ZAKLAD!AL21+ZAKLAD!AK22*ZAKLAD!AL22+ZAKLAD!AK23*ZAKLAD!AL23+ZAKLAD!AK26*ZAKLAD!AL26+ZAKLAD!AK27*ZAKLAD!AL27)/ZAKLAD!AK19,2),0)</f>
        <v>6.1</v>
      </c>
      <c r="AM19" s="107">
        <f>ZAKLAD!E19+ZAKLAD!M19+ZAKLAD!U19</f>
        <v>3175453</v>
      </c>
      <c r="AN19" s="108">
        <f>IF(ZAKLAD!AM19&gt;0,ROUND((ZAKLAD!E19*ZAKLAD!F19+ZAKLAD!M19*ZAKLAD!N19+ZAKLAD!U19*ZAKLAD!V19)/ZAKLAD!AM19,2),0)</f>
        <v>6.43</v>
      </c>
      <c r="AO19" s="107">
        <f>ZAKLAD!G19+ZAKLAD!O19+ZAKLAD!W19+ZAKLAD!AG19</f>
        <v>53335874</v>
      </c>
      <c r="AP19" s="108">
        <f>IF(ZAKLAD!AO19&gt;0,ROUND((ZAKLAD!G19*ZAKLAD!H19+ZAKLAD!O19*ZAKLAD!P19+ZAKLAD!W19*ZAKLAD!X19+ZAKLAD!AG19*ZAKLAD!AH19)/ZAKLAD!AO19,2),0)</f>
        <v>6.53</v>
      </c>
      <c r="AQ19" s="107">
        <f>ZAKLAD!I19+ZAKLAD!Q19+ZAKLAD!Y19</f>
        <v>24908542</v>
      </c>
      <c r="AR19" s="109">
        <f>IF(ZAKLAD!AQ19&gt;0,ROUND((ZAKLAD!I19*ZAKLAD!J19+ZAKLAD!Q19*ZAKLAD!R19+ZAKLAD!Y19*ZAKLAD!Z19)/ZAKLAD!AQ19,2),0)</f>
        <v>5.4</v>
      </c>
      <c r="AS19" s="107">
        <f>ZAKLAD!AE19+ZAKLAD!AG19+ZAKLAD!AI19</f>
        <v>9617706</v>
      </c>
      <c r="AT19" s="108">
        <f>IF(ZAKLAD!AS19&gt;0,ROUND((ZAKLAD!AE19*ZAKLAD!AF19+ZAKLAD!AG19*ZAKLAD!AH19+ZAKLAD!AI19*ZAKLAD!AJ19)/ZAKLAD!AS19,2),0)</f>
        <v>10.27</v>
      </c>
      <c r="AU19" s="107">
        <f>ZAKLAD!C19-(ZAKLAD!AC19+ZAKLAD!AI19)</f>
        <v>82295919</v>
      </c>
      <c r="AV19" s="109">
        <f>IF(ZAKLAD!AU19&gt;0,ROUND((ZAKLAD!E19*ZAKLAD!F19+ZAKLAD!G19*ZAKLAD!H19+ZAKLAD!I19*ZAKLAD!J19+ZAKLAD!M19*ZAKLAD!N19+ZAKLAD!O19*ZAKLAD!P19+ZAKLAD!Q19*ZAKLAD!R19+ZAKLAD!U19*ZAKLAD!V19+ZAKLAD!W19*ZAKLAD!X19+ZAKLAD!Y19*ZAKLAD!Z19+ZAKLAD!AE19*ZAKLAD!AF19+ZAKLAD!AG19*ZAKLAD!AH19+ZAKLAD!AK19*ZAKLAD!AL19)/ZAKLAD!AU19,2),0)</f>
        <v>6.18</v>
      </c>
    </row>
    <row r="20" spans="1:48" ht="15" customHeight="1">
      <c r="A20" s="110" t="s">
        <v>49</v>
      </c>
      <c r="B20" s="111">
        <v>3</v>
      </c>
      <c r="C20" s="104">
        <f>ZAKLAD!E20+ZAKLAD!G20+ZAKLAD!I20+ZAKLAD!M20+ZAKLAD!O20+ZAKLAD!Q20+ZAKLAD!U20+ZAKLAD!W20+ZAKLAD!Y20+ZAKLAD!AC20+ZAKLAD!AE20+ZAKLAD!AG20+ZAKLAD!AI20+ZAKLAD!AK20</f>
        <v>26921465</v>
      </c>
      <c r="D20" s="105">
        <f>IF(ZAKLAD!C20&gt;0,ROUND((ZAKLAD!K20*ZAKLAD!L20+ZAKLAD!S20*ZAKLAD!T20+ZAKLAD!AA20*ZAKLAD!AB20+ZAKLAD!AC20*ZAKLAD!AD20+ZAKLAD!AE20*ZAKLAD!AF20+ZAKLAD!AG20*ZAKLAD!AH20+ZAKLAD!AI20*ZAKLAD!AJ20+ZAKLAD!AK20*ZAKLAD!AL20)/ZAKLAD!C20,2),0)</f>
        <v>7.87</v>
      </c>
      <c r="E20" s="112">
        <v>765629</v>
      </c>
      <c r="F20" s="113">
        <v>6.917</v>
      </c>
      <c r="G20" s="112">
        <v>14724730</v>
      </c>
      <c r="H20" s="113">
        <v>6.98</v>
      </c>
      <c r="I20" s="112">
        <v>3273624</v>
      </c>
      <c r="J20" s="113">
        <v>6.135</v>
      </c>
      <c r="K20" s="104">
        <f>ZAKLAD!E20+ZAKLAD!G20+ZAKLAD!I20</f>
        <v>18763983</v>
      </c>
      <c r="L20" s="105">
        <f>IF(ZAKLAD!K20&gt;0,ROUND((ZAKLAD!E20*ZAKLAD!F20+ZAKLAD!G20*ZAKLAD!H20+ZAKLAD!I20*ZAKLAD!J20)/ZAKLAD!K20,2),0)</f>
        <v>6.83</v>
      </c>
      <c r="M20" s="112">
        <v>439</v>
      </c>
      <c r="N20" s="113">
        <v>13.25</v>
      </c>
      <c r="O20" s="112">
        <v>789808</v>
      </c>
      <c r="P20" s="113">
        <v>8.504</v>
      </c>
      <c r="Q20" s="112">
        <v>404095</v>
      </c>
      <c r="R20" s="113">
        <v>7.583</v>
      </c>
      <c r="S20" s="104">
        <f>ZAKLAD!M20+ZAKLAD!O20+ZAKLAD!Q20</f>
        <v>1194342</v>
      </c>
      <c r="T20" s="105">
        <f>IF(ZAKLAD!S20&gt;0,ROUND((ZAKLAD!M20*ZAKLAD!N20+ZAKLAD!O20*ZAKLAD!P20+ZAKLAD!Q20*ZAKLAD!R20)/ZAKLAD!S20,2),0)</f>
        <v>8.19</v>
      </c>
      <c r="U20" s="112">
        <v>1281</v>
      </c>
      <c r="V20" s="113">
        <v>19.73</v>
      </c>
      <c r="W20" s="112">
        <v>384</v>
      </c>
      <c r="X20" s="113">
        <v>17.375</v>
      </c>
      <c r="Y20" s="112">
        <v>145</v>
      </c>
      <c r="Z20" s="113">
        <v>24.691</v>
      </c>
      <c r="AA20" s="104">
        <f>ZAKLAD!U20+ZAKLAD!W20+ZAKLAD!Y20</f>
        <v>1810</v>
      </c>
      <c r="AB20" s="105">
        <f>IF(ZAKLAD!AA20&gt;0,ROUND((ZAKLAD!U20*ZAKLAD!V20+ZAKLAD!W20*ZAKLAD!X20+ZAKLAD!Y20*ZAKLAD!Z20)/ZAKLAD!AA20,2),0)</f>
        <v>19.63</v>
      </c>
      <c r="AC20" s="252">
        <v>19211</v>
      </c>
      <c r="AD20" s="113">
        <v>8.061</v>
      </c>
      <c r="AE20" s="112">
        <v>5520</v>
      </c>
      <c r="AF20" s="113">
        <v>9.292</v>
      </c>
      <c r="AG20" s="112">
        <v>2202854</v>
      </c>
      <c r="AH20" s="113">
        <v>9.075</v>
      </c>
      <c r="AI20" s="112">
        <v>4579566</v>
      </c>
      <c r="AJ20" s="113">
        <v>11.502</v>
      </c>
      <c r="AK20" s="112">
        <v>154179</v>
      </c>
      <c r="AL20" s="114">
        <v>6.354</v>
      </c>
      <c r="AM20" s="115">
        <f>ZAKLAD!E20+ZAKLAD!M20+ZAKLAD!U20</f>
        <v>767349</v>
      </c>
      <c r="AN20" s="117">
        <f>IF(ZAKLAD!AM20&gt;0,ROUND((ZAKLAD!E20*ZAKLAD!F20+ZAKLAD!M20*ZAKLAD!N20+ZAKLAD!U20*ZAKLAD!V20)/ZAKLAD!AM20,2),0)</f>
        <v>6.94</v>
      </c>
      <c r="AO20" s="115">
        <f>ZAKLAD!G20+ZAKLAD!O20+ZAKLAD!W20+ZAKLAD!AG20</f>
        <v>17717776</v>
      </c>
      <c r="AP20" s="117">
        <f>IF(ZAKLAD!AO20&gt;0,ROUND((ZAKLAD!G20*ZAKLAD!H20+ZAKLAD!O20*ZAKLAD!P20+ZAKLAD!W20*ZAKLAD!X20+ZAKLAD!AG20*ZAKLAD!AH20)/ZAKLAD!AO20,2),0)</f>
        <v>7.31</v>
      </c>
      <c r="AQ20" s="115">
        <f>ZAKLAD!I20+ZAKLAD!Q20+ZAKLAD!Y20</f>
        <v>3677864</v>
      </c>
      <c r="AR20" s="118">
        <f>IF(ZAKLAD!AQ20&gt;0,ROUND((ZAKLAD!I20*ZAKLAD!J20+ZAKLAD!Q20*ZAKLAD!R20+ZAKLAD!Y20*ZAKLAD!Z20)/ZAKLAD!AQ20,2),0)</f>
        <v>6.29</v>
      </c>
      <c r="AS20" s="115">
        <f>ZAKLAD!AE20+ZAKLAD!AG20+ZAKLAD!AI20</f>
        <v>6787940</v>
      </c>
      <c r="AT20" s="117">
        <f>IF(ZAKLAD!AS20&gt;0,ROUND((ZAKLAD!AE20*ZAKLAD!AF20+ZAKLAD!AG20*ZAKLAD!AH20+ZAKLAD!AI20*ZAKLAD!AJ20)/ZAKLAD!AS20,2),0)</f>
        <v>10.71</v>
      </c>
      <c r="AU20" s="115">
        <f>ZAKLAD!C20-(ZAKLAD!AC20+ZAKLAD!AI20)</f>
        <v>22322688</v>
      </c>
      <c r="AV20" s="118">
        <f>IF(ZAKLAD!AU20&gt;0,ROUND((ZAKLAD!E20*ZAKLAD!F20+ZAKLAD!G20*ZAKLAD!H20+ZAKLAD!I20*ZAKLAD!J20+ZAKLAD!M20*ZAKLAD!N20+ZAKLAD!O20*ZAKLAD!P20+ZAKLAD!Q20*ZAKLAD!R20+ZAKLAD!U20*ZAKLAD!V20+ZAKLAD!W20*ZAKLAD!X20+ZAKLAD!Y20*ZAKLAD!Z20+ZAKLAD!AE20*ZAKLAD!AF20+ZAKLAD!AG20*ZAKLAD!AH20+ZAKLAD!AK20*ZAKLAD!AL20)/ZAKLAD!AU20,2),0)</f>
        <v>7.12</v>
      </c>
    </row>
    <row r="21" spans="1:48" ht="15" customHeight="1">
      <c r="A21" s="110" t="s">
        <v>50</v>
      </c>
      <c r="B21" s="119">
        <v>4</v>
      </c>
      <c r="C21" s="120">
        <f>ZAKLAD!E21+ZAKLAD!G21+ZAKLAD!I21+ZAKLAD!M21+ZAKLAD!O21+ZAKLAD!Q21+ZAKLAD!U21+ZAKLAD!W21+ZAKLAD!Y21+ZAKLAD!AC21+ZAKLAD!AE21+ZAKLAD!AG21+ZAKLAD!AI21+ZAKLAD!AK21</f>
        <v>3049496</v>
      </c>
      <c r="D21" s="121">
        <f>IF(ZAKLAD!C21&gt;0,ROUND((ZAKLAD!K21*ZAKLAD!L21+ZAKLAD!S21*ZAKLAD!T21+ZAKLAD!AA21*ZAKLAD!AB21+ZAKLAD!AC21*ZAKLAD!AD21+ZAKLAD!AE21*ZAKLAD!AF21+ZAKLAD!AG21*ZAKLAD!AH21+ZAKLAD!AI21*ZAKLAD!AJ21+ZAKLAD!AK21*ZAKLAD!AL21)/ZAKLAD!C21,2),0)</f>
        <v>5.34</v>
      </c>
      <c r="E21" s="122">
        <v>2460</v>
      </c>
      <c r="F21" s="123">
        <v>6.892</v>
      </c>
      <c r="G21" s="122">
        <v>1656814</v>
      </c>
      <c r="H21" s="123">
        <v>5.02</v>
      </c>
      <c r="I21" s="122">
        <v>1348165</v>
      </c>
      <c r="J21" s="123">
        <v>5.663</v>
      </c>
      <c r="K21" s="120">
        <f>ZAKLAD!E21+ZAKLAD!G21+ZAKLAD!I21</f>
        <v>3007439</v>
      </c>
      <c r="L21" s="121">
        <f>IF(ZAKLAD!K21&gt;0,ROUND((ZAKLAD!E21*ZAKLAD!F21+ZAKLAD!G21*ZAKLAD!H21+ZAKLAD!I21*ZAKLAD!J21)/ZAKLAD!K21,2),0)</f>
        <v>5.31</v>
      </c>
      <c r="M21" s="122">
        <v>0</v>
      </c>
      <c r="N21" s="123">
        <v>0</v>
      </c>
      <c r="O21" s="122">
        <v>0</v>
      </c>
      <c r="P21" s="123">
        <v>0</v>
      </c>
      <c r="Q21" s="122">
        <v>0</v>
      </c>
      <c r="R21" s="123">
        <v>0</v>
      </c>
      <c r="S21" s="120">
        <f>ZAKLAD!M21+ZAKLAD!O21+ZAKLAD!Q21</f>
        <v>0</v>
      </c>
      <c r="T21" s="121">
        <f>IF(ZAKLAD!S21&gt;0,ROUND((ZAKLAD!M21*ZAKLAD!N21+ZAKLAD!O21*ZAKLAD!P21+ZAKLAD!Q21*ZAKLAD!R21)/ZAKLAD!S21,2),0)</f>
        <v>0</v>
      </c>
      <c r="U21" s="122">
        <v>0</v>
      </c>
      <c r="V21" s="123">
        <v>0</v>
      </c>
      <c r="W21" s="122">
        <v>0</v>
      </c>
      <c r="X21" s="123">
        <v>0</v>
      </c>
      <c r="Y21" s="122">
        <v>0</v>
      </c>
      <c r="Z21" s="123">
        <v>0</v>
      </c>
      <c r="AA21" s="120">
        <f>ZAKLAD!U21+ZAKLAD!W21+ZAKLAD!Y21</f>
        <v>0</v>
      </c>
      <c r="AB21" s="121">
        <f>IF(ZAKLAD!AA21&gt;0,ROUND((ZAKLAD!U21*ZAKLAD!V21+ZAKLAD!W21*ZAKLAD!X21+ZAKLAD!Y21*ZAKLAD!Z21)/ZAKLAD!AA21,2),0)</f>
        <v>0</v>
      </c>
      <c r="AC21" s="256">
        <v>18149</v>
      </c>
      <c r="AD21" s="123">
        <v>6.088</v>
      </c>
      <c r="AE21" s="122">
        <v>301</v>
      </c>
      <c r="AF21" s="123">
        <v>6.9</v>
      </c>
      <c r="AG21" s="122">
        <v>23607</v>
      </c>
      <c r="AH21" s="123">
        <v>8.711</v>
      </c>
      <c r="AI21" s="120">
        <v>0</v>
      </c>
      <c r="AJ21" s="121">
        <v>0</v>
      </c>
      <c r="AK21" s="122">
        <v>0</v>
      </c>
      <c r="AL21" s="124">
        <v>0</v>
      </c>
      <c r="AM21" s="115">
        <f>ZAKLAD!E21+ZAKLAD!M21+ZAKLAD!U21</f>
        <v>2460</v>
      </c>
      <c r="AN21" s="117">
        <f>IF(ZAKLAD!AM21&gt;0,ROUND((ZAKLAD!E21*ZAKLAD!F21+ZAKLAD!M21*ZAKLAD!N21+ZAKLAD!U21*ZAKLAD!V21)/ZAKLAD!AM21,2),0)</f>
        <v>6.89</v>
      </c>
      <c r="AO21" s="115">
        <f>ZAKLAD!G21+ZAKLAD!O21+ZAKLAD!W21+ZAKLAD!AG21</f>
        <v>1680421</v>
      </c>
      <c r="AP21" s="117">
        <f>IF(ZAKLAD!AO21&gt;0,ROUND((ZAKLAD!G21*ZAKLAD!H21+ZAKLAD!O21*ZAKLAD!P21+ZAKLAD!W21*ZAKLAD!X21+ZAKLAD!AG21*ZAKLAD!AH21)/ZAKLAD!AO21,2),0)</f>
        <v>5.07</v>
      </c>
      <c r="AQ21" s="115">
        <f>ZAKLAD!I21+ZAKLAD!Q21+ZAKLAD!Y21</f>
        <v>1348165</v>
      </c>
      <c r="AR21" s="118">
        <f>IF(ZAKLAD!AQ21&gt;0,ROUND((ZAKLAD!I21*ZAKLAD!J21+ZAKLAD!Q21*ZAKLAD!R21+ZAKLAD!Y21*ZAKLAD!Z21)/ZAKLAD!AQ21,2),0)</f>
        <v>5.66</v>
      </c>
      <c r="AS21" s="115">
        <f>ZAKLAD!AE21+ZAKLAD!AG21+ZAKLAD!AI21</f>
        <v>23908</v>
      </c>
      <c r="AT21" s="117">
        <f>IF(ZAKLAD!AS21&gt;0,ROUND((ZAKLAD!AE21*ZAKLAD!AF21+ZAKLAD!AG21*ZAKLAD!AH21+ZAKLAD!AI21*ZAKLAD!AJ21)/ZAKLAD!AS21,2),0)</f>
        <v>8.69</v>
      </c>
      <c r="AU21" s="115">
        <f>ZAKLAD!C21-(ZAKLAD!AC21+ZAKLAD!AI21)</f>
        <v>3031347</v>
      </c>
      <c r="AV21" s="118">
        <f>IF(ZAKLAD!AU21&gt;0,ROUND((ZAKLAD!E21*ZAKLAD!F21+ZAKLAD!G21*ZAKLAD!H21+ZAKLAD!I21*ZAKLAD!J21+ZAKLAD!M21*ZAKLAD!N21+ZAKLAD!O21*ZAKLAD!P21+ZAKLAD!Q21*ZAKLAD!R21+ZAKLAD!U21*ZAKLAD!V21+ZAKLAD!W21*ZAKLAD!X21+ZAKLAD!Y21*ZAKLAD!Z21+ZAKLAD!AE21*ZAKLAD!AF21+ZAKLAD!AG21*ZAKLAD!AH21+ZAKLAD!AK21*ZAKLAD!AL21)/ZAKLAD!AU21,2),0)</f>
        <v>5.34</v>
      </c>
    </row>
    <row r="22" spans="1:48" ht="15" customHeight="1">
      <c r="A22" s="125" t="s">
        <v>51</v>
      </c>
      <c r="B22" s="119">
        <v>5</v>
      </c>
      <c r="C22" s="120">
        <f>ZAKLAD!E22+ZAKLAD!G22+ZAKLAD!I22+ZAKLAD!M22+ZAKLAD!O22+ZAKLAD!Q22+ZAKLAD!U22+ZAKLAD!W22+ZAKLAD!Y22+ZAKLAD!AC22+ZAKLAD!AE22+ZAKLAD!AG22+ZAKLAD!AI22+ZAKLAD!AK22</f>
        <v>221820</v>
      </c>
      <c r="D22" s="121">
        <f>IF(ZAKLAD!C22&gt;0,ROUND((ZAKLAD!K22*ZAKLAD!L22+ZAKLAD!S22*ZAKLAD!T22+ZAKLAD!AA22*ZAKLAD!AB22+ZAKLAD!AC22*ZAKLAD!AD22+ZAKLAD!AE22*ZAKLAD!AF22+ZAKLAD!AG22*ZAKLAD!AH22+ZAKLAD!AI22*ZAKLAD!AJ22+ZAKLAD!AK22*ZAKLAD!AL22)/ZAKLAD!C22,2),0)</f>
        <v>12.95</v>
      </c>
      <c r="E22" s="120">
        <v>0</v>
      </c>
      <c r="F22" s="121">
        <v>0</v>
      </c>
      <c r="G22" s="120">
        <v>0</v>
      </c>
      <c r="H22" s="121">
        <v>0</v>
      </c>
      <c r="I22" s="120">
        <v>0</v>
      </c>
      <c r="J22" s="121">
        <v>0</v>
      </c>
      <c r="K22" s="120">
        <f>ZAKLAD!E22+ZAKLAD!G22+ZAKLAD!I22</f>
        <v>0</v>
      </c>
      <c r="L22" s="121">
        <f>IF(ZAKLAD!K22&gt;0,ROUND((ZAKLAD!E22*ZAKLAD!F22+ZAKLAD!G22*ZAKLAD!H22+ZAKLAD!I22*ZAKLAD!J22)/ZAKLAD!K22,2),0)</f>
        <v>0</v>
      </c>
      <c r="M22" s="120">
        <v>0</v>
      </c>
      <c r="N22" s="121">
        <v>0</v>
      </c>
      <c r="O22" s="120">
        <v>0</v>
      </c>
      <c r="P22" s="121">
        <v>0</v>
      </c>
      <c r="Q22" s="120">
        <v>0</v>
      </c>
      <c r="R22" s="121">
        <v>0</v>
      </c>
      <c r="S22" s="120">
        <f>ZAKLAD!M22+ZAKLAD!O22+ZAKLAD!Q22</f>
        <v>0</v>
      </c>
      <c r="T22" s="121">
        <f>IF(ZAKLAD!S22&gt;0,ROUND((ZAKLAD!M22*ZAKLAD!N22+ZAKLAD!O22*ZAKLAD!P22+ZAKLAD!Q22*ZAKLAD!R22)/ZAKLAD!S22,2),0)</f>
        <v>0</v>
      </c>
      <c r="U22" s="120">
        <v>0</v>
      </c>
      <c r="V22" s="121">
        <v>0</v>
      </c>
      <c r="W22" s="120">
        <v>0</v>
      </c>
      <c r="X22" s="121">
        <v>0</v>
      </c>
      <c r="Y22" s="120">
        <v>0</v>
      </c>
      <c r="Z22" s="121">
        <v>0</v>
      </c>
      <c r="AA22" s="120">
        <f>ZAKLAD!U22+ZAKLAD!W22+ZAKLAD!Y22</f>
        <v>0</v>
      </c>
      <c r="AB22" s="121">
        <f>IF(ZAKLAD!AA22&gt;0,ROUND((ZAKLAD!U22*ZAKLAD!V22+ZAKLAD!W22*ZAKLAD!X22+ZAKLAD!Y22*ZAKLAD!Z22)/ZAKLAD!AA22,2),0)</f>
        <v>0</v>
      </c>
      <c r="AC22" s="249">
        <v>0</v>
      </c>
      <c r="AD22" s="121">
        <v>0</v>
      </c>
      <c r="AE22" s="120">
        <v>0</v>
      </c>
      <c r="AF22" s="121">
        <v>0</v>
      </c>
      <c r="AG22" s="120">
        <v>0</v>
      </c>
      <c r="AH22" s="121">
        <v>0</v>
      </c>
      <c r="AI22" s="122">
        <v>221795</v>
      </c>
      <c r="AJ22" s="123">
        <v>12.946</v>
      </c>
      <c r="AK22" s="122">
        <v>25</v>
      </c>
      <c r="AL22" s="124">
        <v>12.13</v>
      </c>
      <c r="AM22" s="115">
        <f>ZAKLAD!E22+ZAKLAD!M22+ZAKLAD!U22</f>
        <v>0</v>
      </c>
      <c r="AN22" s="117">
        <f>IF(ZAKLAD!AM22&gt;0,ROUND((ZAKLAD!E22*ZAKLAD!F22+ZAKLAD!M22*ZAKLAD!N22+ZAKLAD!U22*ZAKLAD!V22)/ZAKLAD!AM22,2),0)</f>
        <v>0</v>
      </c>
      <c r="AO22" s="115">
        <f>ZAKLAD!G22+ZAKLAD!O22+ZAKLAD!W22+ZAKLAD!AG22</f>
        <v>0</v>
      </c>
      <c r="AP22" s="117">
        <f>IF(ZAKLAD!AO22&gt;0,ROUND((ZAKLAD!G22*ZAKLAD!H22+ZAKLAD!O22*ZAKLAD!P22+ZAKLAD!W22*ZAKLAD!X22+ZAKLAD!AG22*ZAKLAD!AH22)/ZAKLAD!AO22,2),0)</f>
        <v>0</v>
      </c>
      <c r="AQ22" s="115">
        <f>ZAKLAD!I22+ZAKLAD!Q22+ZAKLAD!Y22</f>
        <v>0</v>
      </c>
      <c r="AR22" s="118">
        <f>IF(ZAKLAD!AQ22&gt;0,ROUND((ZAKLAD!I22*ZAKLAD!J22+ZAKLAD!Q22*ZAKLAD!R22+ZAKLAD!Y22*ZAKLAD!Z22)/ZAKLAD!AQ22,2),0)</f>
        <v>0</v>
      </c>
      <c r="AS22" s="115">
        <f>ZAKLAD!AE22+ZAKLAD!AG22+ZAKLAD!AI22</f>
        <v>221795</v>
      </c>
      <c r="AT22" s="117">
        <f>IF(ZAKLAD!AS22&gt;0,ROUND((ZAKLAD!AE22*ZAKLAD!AF22+ZAKLAD!AG22*ZAKLAD!AH22+ZAKLAD!AI22*ZAKLAD!AJ22)/ZAKLAD!AS22,2),0)</f>
        <v>12.95</v>
      </c>
      <c r="AU22" s="115">
        <f>ZAKLAD!C22-(ZAKLAD!AC22+ZAKLAD!AI22)</f>
        <v>25</v>
      </c>
      <c r="AV22" s="118">
        <f>IF(ZAKLAD!AU22&gt;0,ROUND((ZAKLAD!E22*ZAKLAD!F22+ZAKLAD!G22*ZAKLAD!H22+ZAKLAD!I22*ZAKLAD!J22+ZAKLAD!M22*ZAKLAD!N22+ZAKLAD!O22*ZAKLAD!P22+ZAKLAD!Q22*ZAKLAD!R22+ZAKLAD!U22*ZAKLAD!V22+ZAKLAD!W22*ZAKLAD!X22+ZAKLAD!Y22*ZAKLAD!Z22+ZAKLAD!AE22*ZAKLAD!AF22+ZAKLAD!AG22*ZAKLAD!AH22+ZAKLAD!AK22*ZAKLAD!AL22)/ZAKLAD!AU22,2),0)</f>
        <v>12.13</v>
      </c>
    </row>
    <row r="23" spans="1:48" ht="15" customHeight="1" thickBot="1">
      <c r="A23" s="125" t="s">
        <v>52</v>
      </c>
      <c r="B23" s="119">
        <v>6</v>
      </c>
      <c r="C23" s="120">
        <f>ZAKLAD!E23+ZAKLAD!G23+ZAKLAD!I23+ZAKLAD!M23+ZAKLAD!O23+ZAKLAD!Q23+ZAKLAD!U23+ZAKLAD!W23+ZAKLAD!Y23+ZAKLAD!AC23+ZAKLAD!AE23+ZAKLAD!AG23+ZAKLAD!AI23+ZAKLAD!AK23</f>
        <v>803976</v>
      </c>
      <c r="D23" s="121">
        <f>IF(ZAKLAD!C23&gt;0,ROUND((ZAKLAD!K23*ZAKLAD!L23+ZAKLAD!S23*ZAKLAD!T23+ZAKLAD!AA23*ZAKLAD!AB23+ZAKLAD!AC23*ZAKLAD!AD23+ZAKLAD!AE23*ZAKLAD!AF23+ZAKLAD!AG23*ZAKLAD!AH23+ZAKLAD!AI23*ZAKLAD!AJ23+ZAKLAD!AK23*ZAKLAD!AL23)/ZAKLAD!C23,2),0)</f>
        <v>6.8</v>
      </c>
      <c r="E23" s="120">
        <v>0</v>
      </c>
      <c r="F23" s="121">
        <v>0</v>
      </c>
      <c r="G23" s="120">
        <v>0</v>
      </c>
      <c r="H23" s="121">
        <v>0</v>
      </c>
      <c r="I23" s="120">
        <v>0</v>
      </c>
      <c r="J23" s="121">
        <v>0</v>
      </c>
      <c r="K23" s="120">
        <f>ZAKLAD!E23+ZAKLAD!G23+ZAKLAD!I23</f>
        <v>0</v>
      </c>
      <c r="L23" s="121">
        <f>IF(ZAKLAD!K23&gt;0,ROUND((ZAKLAD!E23*ZAKLAD!F23+ZAKLAD!G23*ZAKLAD!H23+ZAKLAD!I23*ZAKLAD!J23)/ZAKLAD!K23,2),0)</f>
        <v>0</v>
      </c>
      <c r="M23" s="120">
        <v>0</v>
      </c>
      <c r="N23" s="121">
        <v>0</v>
      </c>
      <c r="O23" s="120">
        <v>0</v>
      </c>
      <c r="P23" s="121">
        <v>0</v>
      </c>
      <c r="Q23" s="120">
        <v>0</v>
      </c>
      <c r="R23" s="121">
        <v>0</v>
      </c>
      <c r="S23" s="120">
        <f>ZAKLAD!M23+ZAKLAD!O23+ZAKLAD!Q23</f>
        <v>0</v>
      </c>
      <c r="T23" s="121">
        <f>IF(ZAKLAD!S23&gt;0,ROUND((ZAKLAD!M23*ZAKLAD!N23+ZAKLAD!O23*ZAKLAD!P23+ZAKLAD!Q23*ZAKLAD!R23)/ZAKLAD!S23,2),0)</f>
        <v>0</v>
      </c>
      <c r="U23" s="120">
        <v>0</v>
      </c>
      <c r="V23" s="121">
        <v>0</v>
      </c>
      <c r="W23" s="120">
        <v>0</v>
      </c>
      <c r="X23" s="121">
        <v>0</v>
      </c>
      <c r="Y23" s="120">
        <v>0</v>
      </c>
      <c r="Z23" s="121">
        <v>0</v>
      </c>
      <c r="AA23" s="120">
        <f>ZAKLAD!U23+ZAKLAD!W23+ZAKLAD!Y23</f>
        <v>0</v>
      </c>
      <c r="AB23" s="121">
        <f>IF(ZAKLAD!AA23&gt;0,ROUND((ZAKLAD!U23*ZAKLAD!V23+ZAKLAD!W23*ZAKLAD!X23+ZAKLAD!Y23*ZAKLAD!Z23)/ZAKLAD!AA23,2),0)</f>
        <v>0</v>
      </c>
      <c r="AC23" s="249">
        <v>0</v>
      </c>
      <c r="AD23" s="121">
        <v>0</v>
      </c>
      <c r="AE23" s="120">
        <v>0</v>
      </c>
      <c r="AF23" s="121">
        <v>0</v>
      </c>
      <c r="AG23" s="120">
        <v>0</v>
      </c>
      <c r="AH23" s="121">
        <v>0</v>
      </c>
      <c r="AI23" s="122">
        <v>803976</v>
      </c>
      <c r="AJ23" s="123">
        <v>6.803</v>
      </c>
      <c r="AK23" s="122">
        <v>0</v>
      </c>
      <c r="AL23" s="124">
        <v>0</v>
      </c>
      <c r="AM23" s="115">
        <f>ZAKLAD!E23+ZAKLAD!M23+ZAKLAD!U23</f>
        <v>0</v>
      </c>
      <c r="AN23" s="117">
        <f>IF(ZAKLAD!AM23&gt;0,ROUND((ZAKLAD!E23*ZAKLAD!F23+ZAKLAD!M23*ZAKLAD!N23+ZAKLAD!U23*ZAKLAD!V23)/ZAKLAD!AM23,2),0)</f>
        <v>0</v>
      </c>
      <c r="AO23" s="115">
        <f>ZAKLAD!G23+ZAKLAD!O23+ZAKLAD!W23+ZAKLAD!AG23</f>
        <v>0</v>
      </c>
      <c r="AP23" s="117">
        <f>IF(ZAKLAD!AO23&gt;0,ROUND((ZAKLAD!G23*ZAKLAD!H23+ZAKLAD!O23*ZAKLAD!P23+ZAKLAD!W23*ZAKLAD!X23+ZAKLAD!AG23*ZAKLAD!AH23)/ZAKLAD!AO23,2),0)</f>
        <v>0</v>
      </c>
      <c r="AQ23" s="115">
        <f>ZAKLAD!I23+ZAKLAD!Q23+ZAKLAD!Y23</f>
        <v>0</v>
      </c>
      <c r="AR23" s="118">
        <f>IF(ZAKLAD!AQ23&gt;0,ROUND((ZAKLAD!I23*ZAKLAD!J23+ZAKLAD!Q23*ZAKLAD!R23+ZAKLAD!Y23*ZAKLAD!Z23)/ZAKLAD!AQ23,2),0)</f>
        <v>0</v>
      </c>
      <c r="AS23" s="115">
        <f>ZAKLAD!AE23+ZAKLAD!AG23+ZAKLAD!AI23</f>
        <v>803976</v>
      </c>
      <c r="AT23" s="117">
        <f>IF(ZAKLAD!AS23&gt;0,ROUND((ZAKLAD!AE23*ZAKLAD!AF23+ZAKLAD!AG23*ZAKLAD!AH23+ZAKLAD!AI23*ZAKLAD!AJ23)/ZAKLAD!AS23,2),0)</f>
        <v>6.8</v>
      </c>
      <c r="AU23" s="115">
        <f>ZAKLAD!C23-(ZAKLAD!AC23+ZAKLAD!AI23)</f>
        <v>0</v>
      </c>
      <c r="AV23" s="118">
        <f>IF(ZAKLAD!AU23&gt;0,ROUND((ZAKLAD!E23*ZAKLAD!F23+ZAKLAD!G23*ZAKLAD!H23+ZAKLAD!I23*ZAKLAD!J23+ZAKLAD!M23*ZAKLAD!N23+ZAKLAD!O23*ZAKLAD!P23+ZAKLAD!Q23*ZAKLAD!R23+ZAKLAD!U23*ZAKLAD!V23+ZAKLAD!W23*ZAKLAD!X23+ZAKLAD!Y23*ZAKLAD!Z23+ZAKLAD!AE23*ZAKLAD!AF23+ZAKLAD!AG23*ZAKLAD!AH23+ZAKLAD!AK23*ZAKLAD!AL23)/ZAKLAD!AU23,2),0)</f>
        <v>0</v>
      </c>
    </row>
    <row r="24" spans="1:48" ht="15" customHeight="1">
      <c r="A24" s="126" t="s">
        <v>53</v>
      </c>
      <c r="B24" s="127">
        <v>7</v>
      </c>
      <c r="C24" s="128">
        <f>ZAKLAD!E24+ZAKLAD!G24+ZAKLAD!I24+ZAKLAD!M24+ZAKLAD!O24+ZAKLAD!Q24+ZAKLAD!U24+ZAKLAD!W24+ZAKLAD!Y24+ZAKLAD!AC24+ZAKLAD!AE24+ZAKLAD!AG24+ZAKLAD!AI24+ZAKLAD!AK24</f>
        <v>384</v>
      </c>
      <c r="D24" s="129">
        <f>IF(ZAKLAD!C24&gt;0,ROUND((ZAKLAD!K24*ZAKLAD!L24+ZAKLAD!S24*ZAKLAD!T24+ZAKLAD!AA24*ZAKLAD!AB24+ZAKLAD!AC24*ZAKLAD!AD24+ZAKLAD!AE24*ZAKLAD!AF24+ZAKLAD!AG24*ZAKLAD!AH24+ZAKLAD!AI24*ZAKLAD!AJ24+ZAKLAD!AK24*ZAKLAD!AL24)/ZAKLAD!C24,2),0)</f>
        <v>5.7</v>
      </c>
      <c r="E24" s="130">
        <v>0</v>
      </c>
      <c r="F24" s="131">
        <v>0</v>
      </c>
      <c r="G24" s="130">
        <v>0</v>
      </c>
      <c r="H24" s="131">
        <v>0</v>
      </c>
      <c r="I24" s="130">
        <v>0</v>
      </c>
      <c r="J24" s="131">
        <v>0</v>
      </c>
      <c r="K24" s="128">
        <f>ZAKLAD!E24+ZAKLAD!G24+ZAKLAD!I24</f>
        <v>0</v>
      </c>
      <c r="L24" s="129">
        <f>IF(ZAKLAD!K24&gt;0,ROUND((ZAKLAD!E24*ZAKLAD!F24+ZAKLAD!G24*ZAKLAD!H24+ZAKLAD!I24*ZAKLAD!J24)/ZAKLAD!K24,2),0)</f>
        <v>0</v>
      </c>
      <c r="M24" s="130">
        <v>0</v>
      </c>
      <c r="N24" s="131">
        <v>0</v>
      </c>
      <c r="O24" s="130">
        <v>0</v>
      </c>
      <c r="P24" s="131">
        <v>0</v>
      </c>
      <c r="Q24" s="130">
        <v>0</v>
      </c>
      <c r="R24" s="131">
        <v>0</v>
      </c>
      <c r="S24" s="128">
        <f>ZAKLAD!M24+ZAKLAD!O24+ZAKLAD!Q24</f>
        <v>0</v>
      </c>
      <c r="T24" s="129">
        <f>IF(ZAKLAD!S24&gt;0,ROUND((ZAKLAD!M24*ZAKLAD!N24+ZAKLAD!O24*ZAKLAD!P24+ZAKLAD!Q24*ZAKLAD!R24)/ZAKLAD!S24,2),0)</f>
        <v>0</v>
      </c>
      <c r="U24" s="130">
        <v>0</v>
      </c>
      <c r="V24" s="131">
        <v>0</v>
      </c>
      <c r="W24" s="130">
        <v>0</v>
      </c>
      <c r="X24" s="131">
        <v>0</v>
      </c>
      <c r="Y24" s="130">
        <v>0</v>
      </c>
      <c r="Z24" s="131">
        <v>0</v>
      </c>
      <c r="AA24" s="128">
        <f>ZAKLAD!U24+ZAKLAD!W24+ZAKLAD!Y24</f>
        <v>0</v>
      </c>
      <c r="AB24" s="129">
        <f>IF(ZAKLAD!AA24&gt;0,ROUND((ZAKLAD!U24*ZAKLAD!V24+ZAKLAD!W24*ZAKLAD!X24+ZAKLAD!Y24*ZAKLAD!Z24)/ZAKLAD!AA24,2),0)</f>
        <v>0</v>
      </c>
      <c r="AC24" s="254">
        <v>262</v>
      </c>
      <c r="AD24" s="131">
        <v>6</v>
      </c>
      <c r="AE24" s="130">
        <v>0</v>
      </c>
      <c r="AF24" s="131">
        <v>0</v>
      </c>
      <c r="AG24" s="130">
        <v>0</v>
      </c>
      <c r="AH24" s="131">
        <v>0</v>
      </c>
      <c r="AI24" s="130">
        <v>122</v>
      </c>
      <c r="AJ24" s="131">
        <v>5.057</v>
      </c>
      <c r="AK24" s="130">
        <v>0</v>
      </c>
      <c r="AL24" s="132">
        <v>0</v>
      </c>
      <c r="AM24" s="133">
        <f>ZAKLAD!E24+ZAKLAD!M24+ZAKLAD!U24</f>
        <v>0</v>
      </c>
      <c r="AN24" s="134">
        <f>IF(ZAKLAD!AM24&gt;0,ROUND((ZAKLAD!E24*ZAKLAD!F24+ZAKLAD!M24*ZAKLAD!N24+ZAKLAD!U24*ZAKLAD!V24)/ZAKLAD!AM24,2),0)</f>
        <v>0</v>
      </c>
      <c r="AO24" s="133">
        <f>ZAKLAD!G24+ZAKLAD!O24+ZAKLAD!W24+ZAKLAD!AG24</f>
        <v>0</v>
      </c>
      <c r="AP24" s="134">
        <f>IF(ZAKLAD!AO24&gt;0,ROUND((ZAKLAD!G24*ZAKLAD!H24+ZAKLAD!O24*ZAKLAD!P24+ZAKLAD!W24*ZAKLAD!X24+ZAKLAD!AG24*ZAKLAD!AH24)/ZAKLAD!AO24,2),0)</f>
        <v>0</v>
      </c>
      <c r="AQ24" s="133">
        <f>ZAKLAD!I24+ZAKLAD!Q24+ZAKLAD!Y24</f>
        <v>0</v>
      </c>
      <c r="AR24" s="135">
        <f>IF(ZAKLAD!AQ24&gt;0,ROUND((ZAKLAD!I24*ZAKLAD!J24+ZAKLAD!Q24*ZAKLAD!R24+ZAKLAD!Y24*ZAKLAD!Z24)/ZAKLAD!AQ24,2),0)</f>
        <v>0</v>
      </c>
      <c r="AS24" s="133">
        <f>ZAKLAD!AE24+ZAKLAD!AG24+ZAKLAD!AI24</f>
        <v>122</v>
      </c>
      <c r="AT24" s="134">
        <f>IF(ZAKLAD!AS24&gt;0,ROUND((ZAKLAD!AE24*ZAKLAD!AF24+ZAKLAD!AG24*ZAKLAD!AH24+ZAKLAD!AI24*ZAKLAD!AJ24)/ZAKLAD!AS24,2),0)</f>
        <v>5.06</v>
      </c>
      <c r="AU24" s="133">
        <f>ZAKLAD!C24-(ZAKLAD!AC24+ZAKLAD!AI24)</f>
        <v>0</v>
      </c>
      <c r="AV24" s="135">
        <f>IF(ZAKLAD!AU24&gt;0,ROUND((ZAKLAD!E24*ZAKLAD!F24+ZAKLAD!G24*ZAKLAD!H24+ZAKLAD!I24*ZAKLAD!J24+ZAKLAD!M24*ZAKLAD!N24+ZAKLAD!O24*ZAKLAD!P24+ZAKLAD!Q24*ZAKLAD!R24+ZAKLAD!U24*ZAKLAD!V24+ZAKLAD!W24*ZAKLAD!X24+ZAKLAD!Y24*ZAKLAD!Z24+ZAKLAD!AE24*ZAKLAD!AF24+ZAKLAD!AG24*ZAKLAD!AH24+ZAKLAD!AK24*ZAKLAD!AL24)/ZAKLAD!AU24,2),0)</f>
        <v>0</v>
      </c>
    </row>
    <row r="25" spans="1:48" ht="15" customHeight="1" thickBot="1">
      <c r="A25" s="136" t="s">
        <v>54</v>
      </c>
      <c r="B25" s="137">
        <v>8</v>
      </c>
      <c r="C25" s="142">
        <f>ZAKLAD!E25+ZAKLAD!G25+ZAKLAD!I25+ZAKLAD!M25+ZAKLAD!O25+ZAKLAD!Q25+ZAKLAD!U25+ZAKLAD!W25+ZAKLAD!Y25+ZAKLAD!AC25+ZAKLAD!AE25+ZAKLAD!AG25+ZAKLAD!AI25+ZAKLAD!AK25</f>
        <v>800192</v>
      </c>
      <c r="D25" s="143">
        <f>IF(ZAKLAD!C25&gt;0,ROUND((ZAKLAD!K25*ZAKLAD!L25+ZAKLAD!S25*ZAKLAD!T25+ZAKLAD!AA25*ZAKLAD!AB25+ZAKLAD!AC25*ZAKLAD!AD25+ZAKLAD!AE25*ZAKLAD!AF25+ZAKLAD!AG25*ZAKLAD!AH25+ZAKLAD!AI25*ZAKLAD!AJ25+ZAKLAD!AK25*ZAKLAD!AL25)/ZAKLAD!C25,2),0)</f>
        <v>6.8</v>
      </c>
      <c r="E25" s="144">
        <v>0</v>
      </c>
      <c r="F25" s="145">
        <v>0</v>
      </c>
      <c r="G25" s="144">
        <v>0</v>
      </c>
      <c r="H25" s="145">
        <v>0</v>
      </c>
      <c r="I25" s="144">
        <v>0</v>
      </c>
      <c r="J25" s="145">
        <v>0</v>
      </c>
      <c r="K25" s="142">
        <f>ZAKLAD!E25+ZAKLAD!G25+ZAKLAD!I25</f>
        <v>0</v>
      </c>
      <c r="L25" s="143">
        <f>IF(ZAKLAD!K25&gt;0,ROUND((ZAKLAD!E25*ZAKLAD!F25+ZAKLAD!G25*ZAKLAD!H25+ZAKLAD!I25*ZAKLAD!J25)/ZAKLAD!K25,2),0)</f>
        <v>0</v>
      </c>
      <c r="M25" s="144">
        <v>0</v>
      </c>
      <c r="N25" s="145">
        <v>0</v>
      </c>
      <c r="O25" s="144">
        <v>0</v>
      </c>
      <c r="P25" s="145">
        <v>0</v>
      </c>
      <c r="Q25" s="144">
        <v>0</v>
      </c>
      <c r="R25" s="145">
        <v>0</v>
      </c>
      <c r="S25" s="142">
        <f>ZAKLAD!M25+ZAKLAD!O25+ZAKLAD!Q25</f>
        <v>0</v>
      </c>
      <c r="T25" s="143">
        <f>IF(ZAKLAD!S25&gt;0,ROUND((ZAKLAD!M25*ZAKLAD!N25+ZAKLAD!O25*ZAKLAD!P25+ZAKLAD!Q25*ZAKLAD!R25)/ZAKLAD!S25,2),0)</f>
        <v>0</v>
      </c>
      <c r="U25" s="144">
        <v>0</v>
      </c>
      <c r="V25" s="145">
        <v>0</v>
      </c>
      <c r="W25" s="144">
        <v>0</v>
      </c>
      <c r="X25" s="145">
        <v>0</v>
      </c>
      <c r="Y25" s="144">
        <v>0</v>
      </c>
      <c r="Z25" s="145">
        <v>0</v>
      </c>
      <c r="AA25" s="142">
        <f>ZAKLAD!U25+ZAKLAD!W25+ZAKLAD!Y25</f>
        <v>0</v>
      </c>
      <c r="AB25" s="143">
        <f>IF(ZAKLAD!AA25&gt;0,ROUND((ZAKLAD!U25*ZAKLAD!V25+ZAKLAD!W25*ZAKLAD!X25+ZAKLAD!Y25*ZAKLAD!Z25)/ZAKLAD!AA25,2),0)</f>
        <v>0</v>
      </c>
      <c r="AC25" s="257">
        <v>0</v>
      </c>
      <c r="AD25" s="145">
        <v>0</v>
      </c>
      <c r="AE25" s="144">
        <v>301</v>
      </c>
      <c r="AF25" s="145">
        <v>6.9</v>
      </c>
      <c r="AG25" s="144">
        <v>0</v>
      </c>
      <c r="AH25" s="145">
        <v>0</v>
      </c>
      <c r="AI25" s="144">
        <v>799891</v>
      </c>
      <c r="AJ25" s="145">
        <v>6.802</v>
      </c>
      <c r="AK25" s="144">
        <v>0</v>
      </c>
      <c r="AL25" s="146">
        <v>0</v>
      </c>
      <c r="AM25" s="147">
        <f>ZAKLAD!E25+ZAKLAD!M25+ZAKLAD!U25</f>
        <v>0</v>
      </c>
      <c r="AN25" s="148">
        <f>IF(ZAKLAD!AM25&gt;0,ROUND((ZAKLAD!E25*ZAKLAD!F25+ZAKLAD!M25*ZAKLAD!N25+ZAKLAD!U25*ZAKLAD!V25)/ZAKLAD!AM25,2),0)</f>
        <v>0</v>
      </c>
      <c r="AO25" s="147">
        <f>ZAKLAD!G25+ZAKLAD!O25+ZAKLAD!W25+ZAKLAD!AG25</f>
        <v>0</v>
      </c>
      <c r="AP25" s="148">
        <f>IF(ZAKLAD!AO25&gt;0,ROUND((ZAKLAD!G25*ZAKLAD!H25+ZAKLAD!O25*ZAKLAD!P25+ZAKLAD!W25*ZAKLAD!X25+ZAKLAD!AG25*ZAKLAD!AH25)/ZAKLAD!AO25,2),0)</f>
        <v>0</v>
      </c>
      <c r="AQ25" s="147">
        <f>ZAKLAD!I25+ZAKLAD!Q25+ZAKLAD!Y25</f>
        <v>0</v>
      </c>
      <c r="AR25" s="149">
        <f>IF(ZAKLAD!AQ25&gt;0,ROUND((ZAKLAD!I25*ZAKLAD!J25+ZAKLAD!Q25*ZAKLAD!R25+ZAKLAD!Y25*ZAKLAD!Z25)/ZAKLAD!AQ25,2),0)</f>
        <v>0</v>
      </c>
      <c r="AS25" s="147">
        <f>ZAKLAD!AE25+ZAKLAD!AG25+ZAKLAD!AI25</f>
        <v>800192</v>
      </c>
      <c r="AT25" s="148">
        <f>IF(ZAKLAD!AS25&gt;0,ROUND((ZAKLAD!AE25*ZAKLAD!AF25+ZAKLAD!AG25*ZAKLAD!AH25+ZAKLAD!AI25*ZAKLAD!AJ25)/ZAKLAD!AS25,2),0)</f>
        <v>6.8</v>
      </c>
      <c r="AU25" s="147">
        <f>ZAKLAD!C25-(ZAKLAD!AC25+ZAKLAD!AI25)</f>
        <v>301</v>
      </c>
      <c r="AV25" s="149">
        <f>IF(ZAKLAD!AU25&gt;0,ROUND((ZAKLAD!E25*ZAKLAD!F25+ZAKLAD!G25*ZAKLAD!H25+ZAKLAD!I25*ZAKLAD!J25+ZAKLAD!M25*ZAKLAD!N25+ZAKLAD!O25*ZAKLAD!P25+ZAKLAD!Q25*ZAKLAD!R25+ZAKLAD!U25*ZAKLAD!V25+ZAKLAD!W25*ZAKLAD!X25+ZAKLAD!Y25*ZAKLAD!Z25+ZAKLAD!AE25*ZAKLAD!AF25+ZAKLAD!AG25*ZAKLAD!AH25+ZAKLAD!AK25*ZAKLAD!AL25)/ZAKLAD!AU25,2),0)</f>
        <v>6.9</v>
      </c>
    </row>
    <row r="26" spans="1:48" ht="15" customHeight="1">
      <c r="A26" s="110" t="s">
        <v>55</v>
      </c>
      <c r="B26" s="119">
        <v>9</v>
      </c>
      <c r="C26" s="120">
        <f>ZAKLAD!E26+ZAKLAD!G26+ZAKLAD!I26+ZAKLAD!M26+ZAKLAD!O26+ZAKLAD!Q26+ZAKLAD!U26+ZAKLAD!W26+ZAKLAD!Y26+ZAKLAD!AC26+ZAKLAD!AE26+ZAKLAD!AG26+ZAKLAD!AI26+ZAKLAD!AK26</f>
        <v>44207199</v>
      </c>
      <c r="D26" s="121">
        <f>IF(ZAKLAD!C26&gt;0,ROUND((ZAKLAD!K26*ZAKLAD!L26+ZAKLAD!S26*ZAKLAD!T26+ZAKLAD!AA26*ZAKLAD!AB26+ZAKLAD!AC26*ZAKLAD!AD26+ZAKLAD!AE26*ZAKLAD!AF26+ZAKLAD!AG26*ZAKLAD!AH26+ZAKLAD!AI26*ZAKLAD!AJ26+ZAKLAD!AK26*ZAKLAD!AL26)/ZAKLAD!C26,2),0)</f>
        <v>5.29</v>
      </c>
      <c r="E26" s="122">
        <v>1624361</v>
      </c>
      <c r="F26" s="123">
        <v>5.117</v>
      </c>
      <c r="G26" s="122">
        <v>20664944</v>
      </c>
      <c r="H26" s="123">
        <v>5.475</v>
      </c>
      <c r="I26" s="122">
        <v>8483043</v>
      </c>
      <c r="J26" s="123">
        <v>4.88</v>
      </c>
      <c r="K26" s="120">
        <f>ZAKLAD!E26+ZAKLAD!G26+ZAKLAD!I26</f>
        <v>30772348</v>
      </c>
      <c r="L26" s="121">
        <f>IF(ZAKLAD!K26&gt;0,ROUND((ZAKLAD!E26*ZAKLAD!F26+ZAKLAD!G26*ZAKLAD!H26+ZAKLAD!I26*ZAKLAD!J26)/ZAKLAD!K26,2),0)</f>
        <v>5.29</v>
      </c>
      <c r="M26" s="122">
        <v>8321</v>
      </c>
      <c r="N26" s="123">
        <v>7.87</v>
      </c>
      <c r="O26" s="122">
        <v>1946148</v>
      </c>
      <c r="P26" s="123">
        <v>5.723</v>
      </c>
      <c r="Q26" s="122">
        <v>10319877</v>
      </c>
      <c r="R26" s="123">
        <v>5.117</v>
      </c>
      <c r="S26" s="120">
        <f>ZAKLAD!M26+ZAKLAD!O26+ZAKLAD!Q26</f>
        <v>12274346</v>
      </c>
      <c r="T26" s="121">
        <f>IF(ZAKLAD!S26&gt;0,ROUND((ZAKLAD!M26*ZAKLAD!N26+ZAKLAD!O26*ZAKLAD!P26+ZAKLAD!Q26*ZAKLAD!R26)/ZAKLAD!S26,2),0)</f>
        <v>5.21</v>
      </c>
      <c r="U26" s="122">
        <v>0</v>
      </c>
      <c r="V26" s="123">
        <v>0</v>
      </c>
      <c r="W26" s="122">
        <v>0</v>
      </c>
      <c r="X26" s="123">
        <v>0</v>
      </c>
      <c r="Y26" s="122">
        <v>9</v>
      </c>
      <c r="Z26" s="123">
        <v>6.49</v>
      </c>
      <c r="AA26" s="120">
        <f>ZAKLAD!U26+ZAKLAD!W26+ZAKLAD!Y26</f>
        <v>9</v>
      </c>
      <c r="AB26" s="121">
        <f>IF(ZAKLAD!AA26&gt;0,ROUND((ZAKLAD!U26*ZAKLAD!V26+ZAKLAD!W26*ZAKLAD!X26+ZAKLAD!Y26*ZAKLAD!Z26)/ZAKLAD!AA26,2),0)</f>
        <v>6.49</v>
      </c>
      <c r="AC26" s="256">
        <v>26498</v>
      </c>
      <c r="AD26" s="123">
        <v>6.185</v>
      </c>
      <c r="AE26" s="122">
        <v>1090</v>
      </c>
      <c r="AF26" s="123">
        <v>9.812</v>
      </c>
      <c r="AG26" s="122">
        <v>598926</v>
      </c>
      <c r="AH26" s="123">
        <v>7.846</v>
      </c>
      <c r="AI26" s="122">
        <v>167070</v>
      </c>
      <c r="AJ26" s="123">
        <v>6.897</v>
      </c>
      <c r="AK26" s="122">
        <v>366912</v>
      </c>
      <c r="AL26" s="124">
        <v>3.464</v>
      </c>
      <c r="AM26" s="115">
        <f>ZAKLAD!E26+ZAKLAD!M26+ZAKLAD!U26</f>
        <v>1632682</v>
      </c>
      <c r="AN26" s="117">
        <f>IF(ZAKLAD!AM26&gt;0,ROUND((ZAKLAD!E26*ZAKLAD!F26+ZAKLAD!M26*ZAKLAD!N26+ZAKLAD!U26*ZAKLAD!V26)/ZAKLAD!AM26,2),0)</f>
        <v>5.13</v>
      </c>
      <c r="AO26" s="115">
        <f>ZAKLAD!G26+ZAKLAD!O26+ZAKLAD!W26+ZAKLAD!AG26</f>
        <v>23210018</v>
      </c>
      <c r="AP26" s="117">
        <f>IF(ZAKLAD!AO26&gt;0,ROUND((ZAKLAD!G26*ZAKLAD!H26+ZAKLAD!O26*ZAKLAD!P26+ZAKLAD!W26*ZAKLAD!X26+ZAKLAD!AG26*ZAKLAD!AH26)/ZAKLAD!AO26,2),0)</f>
        <v>5.56</v>
      </c>
      <c r="AQ26" s="115">
        <f>ZAKLAD!I26+ZAKLAD!Q26+ZAKLAD!Y26</f>
        <v>18802929</v>
      </c>
      <c r="AR26" s="118">
        <f>IF(ZAKLAD!AQ26&gt;0,ROUND((ZAKLAD!I26*ZAKLAD!J26+ZAKLAD!Q26*ZAKLAD!R26+ZAKLAD!Y26*ZAKLAD!Z26)/ZAKLAD!AQ26,2),0)</f>
        <v>5.01</v>
      </c>
      <c r="AS26" s="115">
        <f>ZAKLAD!AE26+ZAKLAD!AG26+ZAKLAD!AI26</f>
        <v>767086</v>
      </c>
      <c r="AT26" s="117">
        <f>IF(ZAKLAD!AS26&gt;0,ROUND((ZAKLAD!AE26*ZAKLAD!AF26+ZAKLAD!AG26*ZAKLAD!AH26+ZAKLAD!AI26*ZAKLAD!AJ26)/ZAKLAD!AS26,2),0)</f>
        <v>7.64</v>
      </c>
      <c r="AU26" s="115">
        <f>ZAKLAD!C26-(ZAKLAD!AC26+ZAKLAD!AI26)</f>
        <v>44013631</v>
      </c>
      <c r="AV26" s="118">
        <f>IF(ZAKLAD!AU26&gt;0,ROUND((ZAKLAD!E26*ZAKLAD!F26+ZAKLAD!G26*ZAKLAD!H26+ZAKLAD!I26*ZAKLAD!J26+ZAKLAD!M26*ZAKLAD!N26+ZAKLAD!O26*ZAKLAD!P26+ZAKLAD!Q26*ZAKLAD!R26+ZAKLAD!U26*ZAKLAD!V26+ZAKLAD!W26*ZAKLAD!X26+ZAKLAD!Y26*ZAKLAD!Z26+ZAKLAD!AE26*ZAKLAD!AF26+ZAKLAD!AG26*ZAKLAD!AH26+ZAKLAD!AK26*ZAKLAD!AL26)/ZAKLAD!AU26,2),0)</f>
        <v>5.29</v>
      </c>
    </row>
    <row r="27" spans="1:48" ht="15" customHeight="1">
      <c r="A27" s="110" t="s">
        <v>56</v>
      </c>
      <c r="B27" s="119">
        <v>10</v>
      </c>
      <c r="C27" s="120">
        <f>ZAKLAD!E27+ZAKLAD!G27+ZAKLAD!I27+ZAKLAD!M27+ZAKLAD!O27+ZAKLAD!Q27+ZAKLAD!U27+ZAKLAD!W27+ZAKLAD!Y27+ZAKLAD!AC27+ZAKLAD!AE27+ZAKLAD!AG27+ZAKLAD!AI27+ZAKLAD!AK27</f>
        <v>13171581</v>
      </c>
      <c r="D27" s="121">
        <f>IF(ZAKLAD!C27&gt;0,ROUND((ZAKLAD!K27*ZAKLAD!L27+ZAKLAD!S27*ZAKLAD!T27+ZAKLAD!AA27*ZAKLAD!AB27+ZAKLAD!AC27*ZAKLAD!AD27+ZAKLAD!AE27*ZAKLAD!AF27+ZAKLAD!AG27*ZAKLAD!AH27+ZAKLAD!AI27*ZAKLAD!AJ27+ZAKLAD!AK27*ZAKLAD!AL27)/ZAKLAD!C27,2),0)</f>
        <v>7.95</v>
      </c>
      <c r="E27" s="122">
        <v>772961</v>
      </c>
      <c r="F27" s="123">
        <v>8.674</v>
      </c>
      <c r="G27" s="122">
        <v>9373592</v>
      </c>
      <c r="H27" s="123">
        <v>7.468</v>
      </c>
      <c r="I27" s="122">
        <v>1079584</v>
      </c>
      <c r="J27" s="123">
        <v>8.944</v>
      </c>
      <c r="K27" s="120">
        <f>ZAKLAD!E27+ZAKLAD!G27+ZAKLAD!I27</f>
        <v>11226137</v>
      </c>
      <c r="L27" s="121">
        <f>IF(ZAKLAD!K27&gt;0,ROUND((ZAKLAD!E27*ZAKLAD!F27+ZAKLAD!G27*ZAKLAD!H27+ZAKLAD!I27*ZAKLAD!J27)/ZAKLAD!K27,2),0)</f>
        <v>7.69</v>
      </c>
      <c r="M27" s="122">
        <v>1</v>
      </c>
      <c r="N27" s="123">
        <v>20</v>
      </c>
      <c r="O27" s="122">
        <v>584645</v>
      </c>
      <c r="P27" s="123">
        <v>6.45</v>
      </c>
      <c r="Q27" s="122">
        <v>0</v>
      </c>
      <c r="R27" s="123">
        <v>0</v>
      </c>
      <c r="S27" s="120">
        <f>ZAKLAD!M27+ZAKLAD!O27+ZAKLAD!Q27</f>
        <v>584646</v>
      </c>
      <c r="T27" s="121">
        <f>IF(ZAKLAD!S27&gt;0,ROUND((ZAKLAD!M27*ZAKLAD!N27+ZAKLAD!O27*ZAKLAD!P27+ZAKLAD!Q27*ZAKLAD!R27)/ZAKLAD!S27,2),0)</f>
        <v>6.45</v>
      </c>
      <c r="U27" s="122">
        <v>0</v>
      </c>
      <c r="V27" s="123">
        <v>0</v>
      </c>
      <c r="W27" s="122">
        <v>0</v>
      </c>
      <c r="X27" s="123">
        <v>0</v>
      </c>
      <c r="Y27" s="122">
        <v>0</v>
      </c>
      <c r="Z27" s="123">
        <v>0</v>
      </c>
      <c r="AA27" s="120">
        <f>ZAKLAD!U27+ZAKLAD!W27+ZAKLAD!Y27</f>
        <v>0</v>
      </c>
      <c r="AB27" s="121">
        <f>IF(ZAKLAD!AA27&gt;0,ROUND((ZAKLAD!U27*ZAKLAD!V27+ZAKLAD!W27*ZAKLAD!X27+ZAKLAD!Y27*ZAKLAD!Z27)/ZAKLAD!AA27,2),0)</f>
        <v>0</v>
      </c>
      <c r="AC27" s="256">
        <v>5</v>
      </c>
      <c r="AD27" s="123">
        <v>20</v>
      </c>
      <c r="AE27" s="122">
        <v>231</v>
      </c>
      <c r="AF27" s="123">
        <v>9.441</v>
      </c>
      <c r="AG27" s="122">
        <v>769422</v>
      </c>
      <c r="AH27" s="123">
        <v>9.675</v>
      </c>
      <c r="AI27" s="122">
        <v>243348</v>
      </c>
      <c r="AJ27" s="123">
        <v>17.086</v>
      </c>
      <c r="AK27" s="122">
        <v>347792</v>
      </c>
      <c r="AL27" s="124">
        <v>8.772</v>
      </c>
      <c r="AM27" s="115">
        <f>ZAKLAD!E27+ZAKLAD!M27+ZAKLAD!U27</f>
        <v>772962</v>
      </c>
      <c r="AN27" s="117">
        <f>IF(ZAKLAD!AM27&gt;0,ROUND((ZAKLAD!E27*ZAKLAD!F27+ZAKLAD!M27*ZAKLAD!N27+ZAKLAD!U27*ZAKLAD!V27)/ZAKLAD!AM27,2),0)</f>
        <v>8.67</v>
      </c>
      <c r="AO27" s="115">
        <f>ZAKLAD!G27+ZAKLAD!O27+ZAKLAD!W27+ZAKLAD!AG27</f>
        <v>10727659</v>
      </c>
      <c r="AP27" s="117">
        <f>IF(ZAKLAD!AO27&gt;0,ROUND((ZAKLAD!G27*ZAKLAD!H27+ZAKLAD!O27*ZAKLAD!P27+ZAKLAD!W27*ZAKLAD!X27+ZAKLAD!AG27*ZAKLAD!AH27)/ZAKLAD!AO27,2),0)</f>
        <v>7.57</v>
      </c>
      <c r="AQ27" s="115">
        <f>ZAKLAD!I27+ZAKLAD!Q27+ZAKLAD!Y27</f>
        <v>1079584</v>
      </c>
      <c r="AR27" s="118">
        <f>IF(ZAKLAD!AQ27&gt;0,ROUND((ZAKLAD!I27*ZAKLAD!J27+ZAKLAD!Q27*ZAKLAD!R27+ZAKLAD!Y27*ZAKLAD!Z27)/ZAKLAD!AQ27,2),0)</f>
        <v>8.94</v>
      </c>
      <c r="AS27" s="115">
        <f>ZAKLAD!AE27+ZAKLAD!AG27+ZAKLAD!AI27</f>
        <v>1013001</v>
      </c>
      <c r="AT27" s="117">
        <f>IF(ZAKLAD!AS27&gt;0,ROUND((ZAKLAD!AE27*ZAKLAD!AF27+ZAKLAD!AG27*ZAKLAD!AH27+ZAKLAD!AI27*ZAKLAD!AJ27)/ZAKLAD!AS27,2),0)</f>
        <v>11.46</v>
      </c>
      <c r="AU27" s="115">
        <f>ZAKLAD!C27-(ZAKLAD!AC27+ZAKLAD!AI27)</f>
        <v>12928228</v>
      </c>
      <c r="AV27" s="118">
        <f>IF(ZAKLAD!AU27&gt;0,ROUND((ZAKLAD!E27*ZAKLAD!F27+ZAKLAD!G27*ZAKLAD!H27+ZAKLAD!I27*ZAKLAD!J27+ZAKLAD!M27*ZAKLAD!N27+ZAKLAD!O27*ZAKLAD!P27+ZAKLAD!Q27*ZAKLAD!R27+ZAKLAD!U27*ZAKLAD!V27+ZAKLAD!W27*ZAKLAD!X27+ZAKLAD!Y27*ZAKLAD!Z27+ZAKLAD!AE27*ZAKLAD!AF27+ZAKLAD!AG27*ZAKLAD!AH27+ZAKLAD!AK27*ZAKLAD!AL27)/ZAKLAD!AU27,2),0)</f>
        <v>7.78</v>
      </c>
    </row>
    <row r="28" spans="1:48" ht="15" customHeight="1">
      <c r="A28" s="110" t="s">
        <v>57</v>
      </c>
      <c r="B28" s="119">
        <v>11</v>
      </c>
      <c r="C28" s="120">
        <f>ZAKLAD!E28+ZAKLAD!G28+ZAKLAD!I28+ZAKLAD!M28+ZAKLAD!O28+ZAKLAD!Q28+ZAKLAD!U28+ZAKLAD!W28+ZAKLAD!Y28+ZAKLAD!AC28+ZAKLAD!AE28+ZAKLAD!AG28+ZAKLAD!AI28+ZAKLAD!AK28</f>
        <v>9175315</v>
      </c>
      <c r="D28" s="121">
        <f>IF(ZAKLAD!C28&gt;0,ROUND((ZAKLAD!K28*ZAKLAD!L28+ZAKLAD!S28*ZAKLAD!T28+ZAKLAD!AA28*ZAKLAD!AB28+ZAKLAD!AC28*ZAKLAD!AD28+ZAKLAD!AE28*ZAKLAD!AF28+ZAKLAD!AG28*ZAKLAD!AH28+ZAKLAD!AI28*ZAKLAD!AJ28+ZAKLAD!AK28*ZAKLAD!AL28)/ZAKLAD!C28,2),0)</f>
        <v>7.19</v>
      </c>
      <c r="E28" s="122">
        <v>535506</v>
      </c>
      <c r="F28" s="123">
        <v>6.015</v>
      </c>
      <c r="G28" s="122">
        <v>6193588</v>
      </c>
      <c r="H28" s="123">
        <v>6.759</v>
      </c>
      <c r="I28" s="122">
        <v>879221</v>
      </c>
      <c r="J28" s="123">
        <v>8.51</v>
      </c>
      <c r="K28" s="120">
        <f>ZAKLAD!E28+ZAKLAD!G28+ZAKLAD!I28</f>
        <v>7608315</v>
      </c>
      <c r="L28" s="121">
        <f>IF(ZAKLAD!K28&gt;0,ROUND((ZAKLAD!E28*ZAKLAD!F28+ZAKLAD!G28*ZAKLAD!H28+ZAKLAD!I28*ZAKLAD!J28)/ZAKLAD!K28,2),0)</f>
        <v>6.91</v>
      </c>
      <c r="M28" s="122">
        <v>0</v>
      </c>
      <c r="N28" s="123">
        <v>0</v>
      </c>
      <c r="O28" s="122">
        <v>524117</v>
      </c>
      <c r="P28" s="123">
        <v>6.509</v>
      </c>
      <c r="Q28" s="122">
        <v>0</v>
      </c>
      <c r="R28" s="123">
        <v>0</v>
      </c>
      <c r="S28" s="120">
        <f>ZAKLAD!M28+ZAKLAD!O28+ZAKLAD!Q28</f>
        <v>524117</v>
      </c>
      <c r="T28" s="121">
        <f>IF(ZAKLAD!S28&gt;0,ROUND((ZAKLAD!M28*ZAKLAD!N28+ZAKLAD!O28*ZAKLAD!P28+ZAKLAD!Q28*ZAKLAD!R28)/ZAKLAD!S28,2),0)</f>
        <v>6.51</v>
      </c>
      <c r="U28" s="122">
        <v>0</v>
      </c>
      <c r="V28" s="123">
        <v>0</v>
      </c>
      <c r="W28" s="122">
        <v>0</v>
      </c>
      <c r="X28" s="123">
        <v>0</v>
      </c>
      <c r="Y28" s="122">
        <v>0</v>
      </c>
      <c r="Z28" s="123">
        <v>0</v>
      </c>
      <c r="AA28" s="120">
        <f>ZAKLAD!U28+ZAKLAD!W28+ZAKLAD!Y28</f>
        <v>0</v>
      </c>
      <c r="AB28" s="121">
        <f>IF(ZAKLAD!AA28&gt;0,ROUND((ZAKLAD!U28*ZAKLAD!V28+ZAKLAD!W28*ZAKLAD!X28+ZAKLAD!Y28*ZAKLAD!Z28)/ZAKLAD!AA28,2),0)</f>
        <v>0</v>
      </c>
      <c r="AC28" s="256">
        <v>1</v>
      </c>
      <c r="AD28" s="123">
        <v>20</v>
      </c>
      <c r="AE28" s="122">
        <v>186</v>
      </c>
      <c r="AF28" s="123">
        <v>8.224</v>
      </c>
      <c r="AG28" s="122">
        <v>628657</v>
      </c>
      <c r="AH28" s="123">
        <v>9.365</v>
      </c>
      <c r="AI28" s="122">
        <v>66614</v>
      </c>
      <c r="AJ28" s="123">
        <v>15.389</v>
      </c>
      <c r="AK28" s="122">
        <v>347425</v>
      </c>
      <c r="AL28" s="124">
        <v>8.757</v>
      </c>
      <c r="AM28" s="115">
        <f>ZAKLAD!E28+ZAKLAD!M28+ZAKLAD!U28</f>
        <v>535506</v>
      </c>
      <c r="AN28" s="117">
        <f>IF(ZAKLAD!AM28&gt;0,ROUND((ZAKLAD!E28*ZAKLAD!F28+ZAKLAD!M28*ZAKLAD!N28+ZAKLAD!U28*ZAKLAD!V28)/ZAKLAD!AM28,2),0)</f>
        <v>6.02</v>
      </c>
      <c r="AO28" s="115">
        <f>ZAKLAD!G28+ZAKLAD!O28+ZAKLAD!W28+ZAKLAD!AG28</f>
        <v>7346362</v>
      </c>
      <c r="AP28" s="117">
        <f>IF(ZAKLAD!AO28&gt;0,ROUND((ZAKLAD!G28*ZAKLAD!H28+ZAKLAD!O28*ZAKLAD!P28+ZAKLAD!W28*ZAKLAD!X28+ZAKLAD!AG28*ZAKLAD!AH28)/ZAKLAD!AO28,2),0)</f>
        <v>6.96</v>
      </c>
      <c r="AQ28" s="115">
        <f>ZAKLAD!I28+ZAKLAD!Q28+ZAKLAD!Y28</f>
        <v>879221</v>
      </c>
      <c r="AR28" s="118">
        <f>IF(ZAKLAD!AQ28&gt;0,ROUND((ZAKLAD!I28*ZAKLAD!J28+ZAKLAD!Q28*ZAKLAD!R28+ZAKLAD!Y28*ZAKLAD!Z28)/ZAKLAD!AQ28,2),0)</f>
        <v>8.51</v>
      </c>
      <c r="AS28" s="115">
        <f>ZAKLAD!AE28+ZAKLAD!AG28+ZAKLAD!AI28</f>
        <v>695457</v>
      </c>
      <c r="AT28" s="117">
        <f>IF(ZAKLAD!AS28&gt;0,ROUND((ZAKLAD!AE28*ZAKLAD!AF28+ZAKLAD!AG28*ZAKLAD!AH28+ZAKLAD!AI28*ZAKLAD!AJ28)/ZAKLAD!AS28,2),0)</f>
        <v>9.94</v>
      </c>
      <c r="AU28" s="115">
        <f>ZAKLAD!C28-(ZAKLAD!AC28+ZAKLAD!AI28)</f>
        <v>9108700</v>
      </c>
      <c r="AV28" s="118">
        <f>IF(ZAKLAD!AU28&gt;0,ROUND((ZAKLAD!E28*ZAKLAD!F28+ZAKLAD!G28*ZAKLAD!H28+ZAKLAD!I28*ZAKLAD!J28+ZAKLAD!M28*ZAKLAD!N28+ZAKLAD!O28*ZAKLAD!P28+ZAKLAD!Q28*ZAKLAD!R28+ZAKLAD!U28*ZAKLAD!V28+ZAKLAD!W28*ZAKLAD!X28+ZAKLAD!Y28*ZAKLAD!Z28+ZAKLAD!AE28*ZAKLAD!AF28+ZAKLAD!AG28*ZAKLAD!AH28+ZAKLAD!AK28*ZAKLAD!AL28)/ZAKLAD!AU28,2),0)</f>
        <v>7.13</v>
      </c>
    </row>
    <row r="29" spans="1:48" ht="15" customHeight="1" thickBot="1">
      <c r="A29" s="150" t="s">
        <v>58</v>
      </c>
      <c r="B29" s="151">
        <v>12</v>
      </c>
      <c r="C29" s="152">
        <f>ZAKLAD!E29+ZAKLAD!G29+ZAKLAD!I29+ZAKLAD!M29+ZAKLAD!O29+ZAKLAD!Q29+ZAKLAD!U29+ZAKLAD!W29+ZAKLAD!Y29+ZAKLAD!AC29+ZAKLAD!AE29+ZAKLAD!AG29+ZAKLAD!AI29+ZAKLAD!AK29</f>
        <v>7999385</v>
      </c>
      <c r="D29" s="153">
        <f>0</f>
        <v>0</v>
      </c>
      <c r="E29" s="154">
        <v>203655</v>
      </c>
      <c r="F29" s="155">
        <f>0</f>
        <v>0</v>
      </c>
      <c r="G29" s="154">
        <v>6814997</v>
      </c>
      <c r="H29" s="155">
        <f>0</f>
        <v>0</v>
      </c>
      <c r="I29" s="154">
        <v>751179</v>
      </c>
      <c r="J29" s="155">
        <f>0</f>
        <v>0</v>
      </c>
      <c r="K29" s="152">
        <f>ZAKLAD!E29+ZAKLAD!G29+ZAKLAD!I29</f>
        <v>7769831</v>
      </c>
      <c r="L29" s="153">
        <f>0</f>
        <v>0</v>
      </c>
      <c r="M29" s="154">
        <v>0</v>
      </c>
      <c r="N29" s="155">
        <f>0</f>
        <v>0</v>
      </c>
      <c r="O29" s="154">
        <v>0</v>
      </c>
      <c r="P29" s="155">
        <f>0</f>
        <v>0</v>
      </c>
      <c r="Q29" s="154">
        <v>11</v>
      </c>
      <c r="R29" s="155">
        <f>0</f>
        <v>0</v>
      </c>
      <c r="S29" s="152">
        <f>ZAKLAD!M29+ZAKLAD!O29+ZAKLAD!Q29</f>
        <v>11</v>
      </c>
      <c r="T29" s="153">
        <f>0</f>
        <v>0</v>
      </c>
      <c r="U29" s="154">
        <v>0</v>
      </c>
      <c r="V29" s="155">
        <f>0</f>
        <v>0</v>
      </c>
      <c r="W29" s="154">
        <v>0</v>
      </c>
      <c r="X29" s="155">
        <f>0</f>
        <v>0</v>
      </c>
      <c r="Y29" s="154">
        <v>196</v>
      </c>
      <c r="Z29" s="155">
        <f>0</f>
        <v>0</v>
      </c>
      <c r="AA29" s="152">
        <f>ZAKLAD!U29+ZAKLAD!W29+ZAKLAD!Y29</f>
        <v>196</v>
      </c>
      <c r="AB29" s="153">
        <f>0</f>
        <v>0</v>
      </c>
      <c r="AC29" s="255">
        <v>0</v>
      </c>
      <c r="AD29" s="155">
        <f>0</f>
        <v>0</v>
      </c>
      <c r="AE29" s="154">
        <v>27</v>
      </c>
      <c r="AF29" s="155">
        <f>0</f>
        <v>0</v>
      </c>
      <c r="AG29" s="154">
        <v>135671</v>
      </c>
      <c r="AH29" s="155">
        <f>0</f>
        <v>0</v>
      </c>
      <c r="AI29" s="154">
        <v>93473</v>
      </c>
      <c r="AJ29" s="155">
        <f>0</f>
        <v>0</v>
      </c>
      <c r="AK29" s="154">
        <v>176</v>
      </c>
      <c r="AL29" s="156">
        <f>0</f>
        <v>0</v>
      </c>
      <c r="AM29" s="157">
        <f>ZAKLAD!E29+ZAKLAD!M29+ZAKLAD!U29</f>
        <v>203655</v>
      </c>
      <c r="AN29" s="158">
        <f>0</f>
        <v>0</v>
      </c>
      <c r="AO29" s="157">
        <f>ZAKLAD!G29+ZAKLAD!O29+ZAKLAD!W29+ZAKLAD!AG29</f>
        <v>6950668</v>
      </c>
      <c r="AP29" s="158">
        <f>0</f>
        <v>0</v>
      </c>
      <c r="AQ29" s="157">
        <f>ZAKLAD!I29+ZAKLAD!Q29+ZAKLAD!Y29</f>
        <v>751386</v>
      </c>
      <c r="AR29" s="159">
        <f>0</f>
        <v>0</v>
      </c>
      <c r="AS29" s="157">
        <f>ZAKLAD!AE29+ZAKLAD!AG29+ZAKLAD!AI29</f>
        <v>229171</v>
      </c>
      <c r="AT29" s="158">
        <f>0</f>
        <v>0</v>
      </c>
      <c r="AU29" s="157">
        <f>ZAKLAD!C29-(ZAKLAD!AC29+ZAKLAD!AI29)</f>
        <v>7905912</v>
      </c>
      <c r="AV29" s="159">
        <f>0</f>
        <v>0</v>
      </c>
    </row>
    <row r="30" spans="1:48" ht="15" customHeight="1">
      <c r="A30" s="160" t="s">
        <v>59</v>
      </c>
      <c r="B30" s="111">
        <v>13</v>
      </c>
      <c r="C30" s="161">
        <f>ZAKLAD!E30+ZAKLAD!G30+ZAKLAD!I30+ZAKLAD!M30+ZAKLAD!O30+ZAKLAD!Q30+ZAKLAD!U30+ZAKLAD!W30+ZAKLAD!Y30+ZAKLAD!AC30+ZAKLAD!AE30+ZAKLAD!AG30+ZAKLAD!AI30+ZAKLAD!AK30</f>
        <v>75203956</v>
      </c>
      <c r="D30" s="166">
        <f>IF(ZAKLAD!C30&gt;0,ROUND((ZAKLAD!K30*ZAKLAD!L30+ZAKLAD!S30*ZAKLAD!T30+ZAKLAD!AA30*ZAKLAD!AB30+ZAKLAD!AC30*ZAKLAD!AD30+ZAKLAD!AE30*ZAKLAD!AF30+ZAKLAD!AG30*ZAKLAD!AH30+ZAKLAD!AI30*ZAKLAD!AJ30+ZAKLAD!AK30*ZAKLAD!AL30)/ZAKLAD!C30,2),0)</f>
        <v>6.26</v>
      </c>
      <c r="E30" s="167">
        <f>SUM(ZAKLAD!E20:ZAKLAD!E23)+ZAKLAD!E26</f>
        <v>2392450</v>
      </c>
      <c r="F30" s="166">
        <f>IF(ZAKLAD!E30&gt;0,ROUND((ZAKLAD!E20*ZAKLAD!F20+ZAKLAD!E21*ZAKLAD!F21+ZAKLAD!E22*ZAKLAD!F22+ZAKLAD!E23*ZAKLAD!F23+ZAKLAD!E26*ZAKLAD!F26)/ZAKLAD!E30,2),0)</f>
        <v>5.69</v>
      </c>
      <c r="G30" s="167">
        <f>SUM(ZAKLAD!G20:ZAKLAD!G23)+ZAKLAD!G26</f>
        <v>37046488</v>
      </c>
      <c r="H30" s="166">
        <f>IF(ZAKLAD!G30&gt;0,ROUND((ZAKLAD!G20*ZAKLAD!H20+ZAKLAD!G21*ZAKLAD!H21+ZAKLAD!G22*ZAKLAD!H22+ZAKLAD!G23*ZAKLAD!H23+ZAKLAD!G26*ZAKLAD!H26)/ZAKLAD!G30,2),0)</f>
        <v>6.05</v>
      </c>
      <c r="I30" s="167">
        <f>SUM(ZAKLAD!I20:ZAKLAD!I23)+ZAKLAD!I26</f>
        <v>13104832</v>
      </c>
      <c r="J30" s="166">
        <f>IF(ZAKLAD!I30&gt;0,ROUND((ZAKLAD!I20*ZAKLAD!J20+ZAKLAD!I21*ZAKLAD!J21+ZAKLAD!I22*ZAKLAD!J22+ZAKLAD!I23*ZAKLAD!J23+ZAKLAD!I26*ZAKLAD!J26)/ZAKLAD!I30,2),0)</f>
        <v>5.27</v>
      </c>
      <c r="K30" s="167">
        <f>ZAKLAD!E30+ZAKLAD!G30+ZAKLAD!I30</f>
        <v>52543770</v>
      </c>
      <c r="L30" s="166">
        <f>IF(ZAKLAD!K30&gt;0,ROUND((ZAKLAD!E30*ZAKLAD!F30+ZAKLAD!G30*ZAKLAD!H30+ZAKLAD!I30*ZAKLAD!J30)/ZAKLAD!K30,2),0)</f>
        <v>5.84</v>
      </c>
      <c r="M30" s="167">
        <f>SUM(ZAKLAD!M20:ZAKLAD!M23)+ZAKLAD!M26</f>
        <v>8760</v>
      </c>
      <c r="N30" s="166">
        <f>IF(ZAKLAD!M30&gt;0,ROUND((ZAKLAD!M20*ZAKLAD!N20+ZAKLAD!M21*ZAKLAD!N21+ZAKLAD!M22*ZAKLAD!N22+ZAKLAD!M23*ZAKLAD!N23+ZAKLAD!M26*ZAKLAD!N26)/ZAKLAD!M30,2),0)</f>
        <v>8.14</v>
      </c>
      <c r="O30" s="167">
        <f>SUM(ZAKLAD!O20:ZAKLAD!O23)+ZAKLAD!O26</f>
        <v>2735956</v>
      </c>
      <c r="P30" s="166">
        <f>IF(ZAKLAD!O30&gt;0,ROUND((ZAKLAD!O20*ZAKLAD!P20+ZAKLAD!O21*ZAKLAD!P21+ZAKLAD!O22*ZAKLAD!P22+ZAKLAD!O23*ZAKLAD!P23+ZAKLAD!O26*ZAKLAD!P26)/ZAKLAD!O30,2),0)</f>
        <v>6.53</v>
      </c>
      <c r="Q30" s="167">
        <f>SUM(ZAKLAD!Q20:ZAKLAD!Q23)+ZAKLAD!Q26</f>
        <v>10723972</v>
      </c>
      <c r="R30" s="166">
        <f>IF(ZAKLAD!Q30&gt;0,ROUND((ZAKLAD!Q20*ZAKLAD!R20+ZAKLAD!Q21*ZAKLAD!R21+ZAKLAD!Q22*ZAKLAD!R22+ZAKLAD!Q23*ZAKLAD!R23+ZAKLAD!Q26*ZAKLAD!R26)/ZAKLAD!Q30,2),0)</f>
        <v>5.21</v>
      </c>
      <c r="S30" s="167">
        <f>ZAKLAD!M30+ZAKLAD!O30+ZAKLAD!Q30</f>
        <v>13468688</v>
      </c>
      <c r="T30" s="166">
        <f>IF(ZAKLAD!S30&gt;0,ROUND((ZAKLAD!M30*ZAKLAD!N30+ZAKLAD!O30*ZAKLAD!P30+ZAKLAD!Q30*ZAKLAD!R30)/ZAKLAD!S30,2),0)</f>
        <v>5.48</v>
      </c>
      <c r="U30" s="167">
        <f>SUM(ZAKLAD!U20:ZAKLAD!U23)+ZAKLAD!U26</f>
        <v>1281</v>
      </c>
      <c r="V30" s="166">
        <f>IF(ZAKLAD!U30&gt;0,ROUND((ZAKLAD!U20*ZAKLAD!V20+ZAKLAD!U21*ZAKLAD!V21+ZAKLAD!U22*ZAKLAD!V22+ZAKLAD!U23*ZAKLAD!V23+ZAKLAD!U26*ZAKLAD!V26)/ZAKLAD!U30,2),0)</f>
        <v>19.73</v>
      </c>
      <c r="W30" s="167">
        <f>SUM(ZAKLAD!W20:ZAKLAD!W23)+ZAKLAD!W26</f>
        <v>384</v>
      </c>
      <c r="X30" s="166">
        <f>IF(ZAKLAD!W30&gt;0,ROUND((ZAKLAD!W20*ZAKLAD!X20+ZAKLAD!W21*ZAKLAD!X21+ZAKLAD!W22*ZAKLAD!X22+ZAKLAD!W23*ZAKLAD!X23+ZAKLAD!W26*ZAKLAD!X26)/ZAKLAD!W30,2),0)</f>
        <v>17.38</v>
      </c>
      <c r="Y30" s="167">
        <f>SUM(ZAKLAD!Y20:ZAKLAD!Y23)+ZAKLAD!Y26</f>
        <v>154</v>
      </c>
      <c r="Z30" s="166">
        <f>IF(ZAKLAD!Y30&gt;0,ROUND((ZAKLAD!Y20*ZAKLAD!Z20+ZAKLAD!Y21*ZAKLAD!Z21+ZAKLAD!Y22*ZAKLAD!Z22+ZAKLAD!Y23*ZAKLAD!Z23+ZAKLAD!Y26*ZAKLAD!Z26)/ZAKLAD!Y30,2),0)</f>
        <v>23.63</v>
      </c>
      <c r="AA30" s="167">
        <f>ZAKLAD!U30+ZAKLAD!W30+ZAKLAD!Y30</f>
        <v>1819</v>
      </c>
      <c r="AB30" s="166">
        <f>IF(ZAKLAD!AA30&gt;0,ROUND((ZAKLAD!U30*ZAKLAD!V30+ZAKLAD!W30*ZAKLAD!X30+ZAKLAD!Y30*ZAKLAD!Z30)/ZAKLAD!AA30,2),0)</f>
        <v>19.56</v>
      </c>
      <c r="AC30" s="167">
        <f>SUM(ZAKLAD!AC20:ZAKLAD!AC23)+ZAKLAD!AC26</f>
        <v>63858</v>
      </c>
      <c r="AD30" s="166">
        <f>IF(ZAKLAD!AC30&gt;0,ROUND((ZAKLAD!AC20*ZAKLAD!AD20+ZAKLAD!AC21*ZAKLAD!AD21+ZAKLAD!AC22*ZAKLAD!AD22+ZAKLAD!AC23*ZAKLAD!AD23+ZAKLAD!AC26*ZAKLAD!AD26)/ZAKLAD!AC30,2),0)</f>
        <v>6.72</v>
      </c>
      <c r="AE30" s="167">
        <f>SUM(ZAKLAD!AE20:ZAKLAD!AE23)+ZAKLAD!AE26</f>
        <v>6911</v>
      </c>
      <c r="AF30" s="166">
        <f>IF(ZAKLAD!AE30&gt;0,ROUND((ZAKLAD!AE20*ZAKLAD!AF20+ZAKLAD!AE21*ZAKLAD!AF21+ZAKLAD!AE22*ZAKLAD!AF22+ZAKLAD!AE23*ZAKLAD!AF23+ZAKLAD!AE26*ZAKLAD!AF26)/ZAKLAD!AE30,2),0)</f>
        <v>9.27</v>
      </c>
      <c r="AG30" s="167">
        <f>SUM(ZAKLAD!AG20:ZAKLAD!AG23)+ZAKLAD!AG26</f>
        <v>2825387</v>
      </c>
      <c r="AH30" s="166">
        <f>IF(ZAKLAD!AG30&gt;0,ROUND((ZAKLAD!AG20*ZAKLAD!AH20+ZAKLAD!AG21*ZAKLAD!AH21+ZAKLAD!AG22*ZAKLAD!AH22+ZAKLAD!AG23*ZAKLAD!AH23+ZAKLAD!AG26*ZAKLAD!AH26)/ZAKLAD!AG30,2),0)</f>
        <v>8.81</v>
      </c>
      <c r="AI30" s="167">
        <f>SUM(ZAKLAD!AI20:ZAKLAD!AI23)+ZAKLAD!AI26</f>
        <v>5772407</v>
      </c>
      <c r="AJ30" s="166">
        <f>IF(ZAKLAD!AI30&gt;0,ROUND((ZAKLAD!AI20*ZAKLAD!AJ20+ZAKLAD!AI21*ZAKLAD!AJ21+ZAKLAD!AI22*ZAKLAD!AJ22+ZAKLAD!AI23*ZAKLAD!AJ23+ZAKLAD!AI26*ZAKLAD!AJ26)/ZAKLAD!AI30,2),0)</f>
        <v>10.77</v>
      </c>
      <c r="AK30" s="167">
        <f>SUM(ZAKLAD!AK20:ZAKLAD!AK23)+ZAKLAD!AK26</f>
        <v>521116</v>
      </c>
      <c r="AL30" s="168">
        <f>IF(ZAKLAD!AK30&gt;0,ROUND((ZAKLAD!AK20*ZAKLAD!AL20+ZAKLAD!AK21*ZAKLAD!AL21+ZAKLAD!AK22*ZAKLAD!AL22+ZAKLAD!AK23*ZAKLAD!AL23+ZAKLAD!AK26*ZAKLAD!AL26)/ZAKLAD!AK30,2),0)</f>
        <v>4.32</v>
      </c>
      <c r="AM30" s="167">
        <f>ZAKLAD!E30+ZAKLAD!M30+ZAKLAD!U30</f>
        <v>2402491</v>
      </c>
      <c r="AN30" s="166">
        <f>IF(ZAKLAD!AM30&gt;0,ROUND((ZAKLAD!E30*ZAKLAD!F30+ZAKLAD!M30*ZAKLAD!N30+ZAKLAD!U30*ZAKLAD!V30)/ZAKLAD!AM30,2),0)</f>
        <v>5.71</v>
      </c>
      <c r="AO30" s="167">
        <f>ZAKLAD!G30+ZAKLAD!O30+ZAKLAD!W30+ZAKLAD!AG30</f>
        <v>42608215</v>
      </c>
      <c r="AP30" s="166">
        <f>IF(ZAKLAD!AO30&gt;0,ROUND((ZAKLAD!G30*ZAKLAD!H30+ZAKLAD!O30*ZAKLAD!P30+ZAKLAD!W30*ZAKLAD!X30+ZAKLAD!AG30*ZAKLAD!AH30)/ZAKLAD!AO30,2),0)</f>
        <v>6.26</v>
      </c>
      <c r="AQ30" s="167">
        <f>ZAKLAD!I30+ZAKLAD!Q30+ZAKLAD!Y30</f>
        <v>23828958</v>
      </c>
      <c r="AR30" s="168">
        <f>IF(ZAKLAD!AQ30&gt;0,ROUND((ZAKLAD!I30*ZAKLAD!J30+ZAKLAD!Q30*ZAKLAD!R30+ZAKLAD!Y30*ZAKLAD!Z30)/ZAKLAD!AQ30,2),0)</f>
        <v>5.24</v>
      </c>
      <c r="AS30" s="167">
        <f>ZAKLAD!AE30+ZAKLAD!AG30+ZAKLAD!AI30</f>
        <v>8604705</v>
      </c>
      <c r="AT30" s="166">
        <f>IF(ZAKLAD!AS30&gt;0,ROUND((ZAKLAD!AE30*ZAKLAD!AF30+ZAKLAD!AG30*ZAKLAD!AH30+ZAKLAD!AI30*ZAKLAD!AJ30)/ZAKLAD!AS30,2),0)</f>
        <v>10.13</v>
      </c>
      <c r="AU30" s="167">
        <f>ZAKLAD!C30-(ZAKLAD!AC30+ZAKLAD!AI30)</f>
        <v>69367691</v>
      </c>
      <c r="AV30" s="168">
        <f>IF(ZAKLAD!AU30&gt;0,ROUND((ZAKLAD!E30*ZAKLAD!F30+ZAKLAD!G30*ZAKLAD!H30+ZAKLAD!I30*ZAKLAD!J30+ZAKLAD!M30*ZAKLAD!N30+ZAKLAD!O30*ZAKLAD!P30+ZAKLAD!Q30*ZAKLAD!R30+ZAKLAD!U30*ZAKLAD!V30+ZAKLAD!W30*ZAKLAD!X30+ZAKLAD!Y30*ZAKLAD!Z30+ZAKLAD!AE30*ZAKLAD!AF30+ZAKLAD!AG30*ZAKLAD!AH30+ZAKLAD!AK30*ZAKLAD!AL30)/ZAKLAD!AU30,2),0)</f>
        <v>5.88</v>
      </c>
    </row>
    <row r="31" spans="1:48" ht="15" customHeight="1">
      <c r="A31" s="169" t="s">
        <v>60</v>
      </c>
      <c r="B31" s="111">
        <v>14</v>
      </c>
      <c r="C31" s="170">
        <f>ZAKLAD!E31+ZAKLAD!G31+ZAKLAD!I31+ZAKLAD!M31+ZAKLAD!O31+ZAKLAD!Q31+ZAKLAD!U31+ZAKLAD!W31+ZAKLAD!Y31+ZAKLAD!AC31+ZAKLAD!AE31+ZAKLAD!AG31+ZAKLAD!AI31+ZAKLAD!AK31</f>
        <v>800576</v>
      </c>
      <c r="D31" s="171">
        <f>IF(ZAKLAD!C31&gt;0,ROUND((ZAKLAD!K31*ZAKLAD!L31+ZAKLAD!S31*ZAKLAD!T31+ZAKLAD!AA31*ZAKLAD!AB31+ZAKLAD!AC31*ZAKLAD!AD31+ZAKLAD!AE31*ZAKLAD!AF31+ZAKLAD!AG31*ZAKLAD!AH31+ZAKLAD!AI31*ZAKLAD!AJ31+ZAKLAD!AK31*ZAKLAD!AL31)/ZAKLAD!C31,2),0)</f>
        <v>6.8</v>
      </c>
      <c r="E31" s="172">
        <f>SUM(ZAKLAD!E24:ZAKLAD!E25)</f>
        <v>0</v>
      </c>
      <c r="F31" s="171">
        <f>IF(ZAKLAD!E31&gt;0,ROUND((ZAKLAD!E24*ZAKLAD!F24+ZAKLAD!E25*ZAKLAD!F25)/ZAKLAD!E31,2),0)</f>
        <v>0</v>
      </c>
      <c r="G31" s="172">
        <f>SUM(ZAKLAD!G24:ZAKLAD!G25)</f>
        <v>0</v>
      </c>
      <c r="H31" s="171">
        <f>IF(ZAKLAD!G31&gt;0,ROUND((ZAKLAD!G24*ZAKLAD!H24+ZAKLAD!G25*ZAKLAD!H25)/ZAKLAD!G31,2),0)</f>
        <v>0</v>
      </c>
      <c r="I31" s="172">
        <f>SUM(ZAKLAD!I24:ZAKLAD!I25)</f>
        <v>0</v>
      </c>
      <c r="J31" s="171">
        <f>IF(ZAKLAD!I31&gt;0,ROUND((ZAKLAD!I24*ZAKLAD!J24+ZAKLAD!I25*ZAKLAD!J25)/ZAKLAD!I31,2),0)</f>
        <v>0</v>
      </c>
      <c r="K31" s="172">
        <f>ZAKLAD!E31+ZAKLAD!G31+ZAKLAD!I31</f>
        <v>0</v>
      </c>
      <c r="L31" s="171">
        <f>IF(ZAKLAD!K31&gt;0,ROUND((ZAKLAD!E31*ZAKLAD!F31+ZAKLAD!G31*ZAKLAD!H31+ZAKLAD!I31*ZAKLAD!J31)/ZAKLAD!K31,2),0)</f>
        <v>0</v>
      </c>
      <c r="M31" s="172">
        <f>SUM(ZAKLAD!M24:ZAKLAD!M25)</f>
        <v>0</v>
      </c>
      <c r="N31" s="171">
        <f>IF(ZAKLAD!M31&gt;0,ROUND((ZAKLAD!M24*ZAKLAD!N24+ZAKLAD!M25*ZAKLAD!N25)/ZAKLAD!M31,2),0)</f>
        <v>0</v>
      </c>
      <c r="O31" s="172">
        <f>SUM(ZAKLAD!O24:ZAKLAD!O25)</f>
        <v>0</v>
      </c>
      <c r="P31" s="171">
        <f>IF(ZAKLAD!O31&gt;0,ROUND((ZAKLAD!O24*ZAKLAD!P24+ZAKLAD!O25*ZAKLAD!P25)/ZAKLAD!O31,2),0)</f>
        <v>0</v>
      </c>
      <c r="Q31" s="172">
        <f>SUM(ZAKLAD!Q24:ZAKLAD!Q25)</f>
        <v>0</v>
      </c>
      <c r="R31" s="171">
        <f>IF(ZAKLAD!Q31&gt;0,ROUND((ZAKLAD!Q24*ZAKLAD!R24+ZAKLAD!Q25*ZAKLAD!R25)/ZAKLAD!Q31,2),0)</f>
        <v>0</v>
      </c>
      <c r="S31" s="172">
        <f>ZAKLAD!M31+ZAKLAD!O31+ZAKLAD!Q31</f>
        <v>0</v>
      </c>
      <c r="T31" s="171">
        <f>IF(ZAKLAD!S31&gt;0,ROUND((ZAKLAD!M31*ZAKLAD!N31+ZAKLAD!O31*ZAKLAD!P31+ZAKLAD!Q31*ZAKLAD!R31)/ZAKLAD!S31,2),0)</f>
        <v>0</v>
      </c>
      <c r="U31" s="172">
        <f>SUM(ZAKLAD!U24:ZAKLAD!U25)</f>
        <v>0</v>
      </c>
      <c r="V31" s="171">
        <f>IF(ZAKLAD!U31&gt;0,ROUND((ZAKLAD!U24*ZAKLAD!V24+ZAKLAD!U25*ZAKLAD!V25)/ZAKLAD!U31,2),0)</f>
        <v>0</v>
      </c>
      <c r="W31" s="172">
        <f>SUM(ZAKLAD!W24:ZAKLAD!W25)</f>
        <v>0</v>
      </c>
      <c r="X31" s="171">
        <f>IF(ZAKLAD!W31&gt;0,ROUND((ZAKLAD!W24*ZAKLAD!X24+ZAKLAD!W25*ZAKLAD!X25)/ZAKLAD!W31,2),0)</f>
        <v>0</v>
      </c>
      <c r="Y31" s="172">
        <f>SUM(ZAKLAD!Y24:ZAKLAD!Y25)</f>
        <v>0</v>
      </c>
      <c r="Z31" s="171">
        <f>IF(ZAKLAD!Y31&gt;0,ROUND((ZAKLAD!Y24*ZAKLAD!Z24+ZAKLAD!Y25*ZAKLAD!Z25)/ZAKLAD!Y31,2),0)</f>
        <v>0</v>
      </c>
      <c r="AA31" s="172">
        <f>ZAKLAD!U31+ZAKLAD!W31+ZAKLAD!Y31</f>
        <v>0</v>
      </c>
      <c r="AB31" s="171">
        <f>IF(ZAKLAD!AA31&gt;0,ROUND((ZAKLAD!U31*ZAKLAD!V31+ZAKLAD!W31*ZAKLAD!X31+ZAKLAD!Y31*ZAKLAD!Z31)/ZAKLAD!AA31,2),0)</f>
        <v>0</v>
      </c>
      <c r="AC31" s="172">
        <f>SUM(ZAKLAD!AC24:ZAKLAD!AC25)</f>
        <v>262</v>
      </c>
      <c r="AD31" s="171">
        <f>IF(ZAKLAD!AC31&gt;0,ROUND((ZAKLAD!AC24*ZAKLAD!AD24+ZAKLAD!AC25*ZAKLAD!AD25)/ZAKLAD!AC31,2),0)</f>
        <v>6</v>
      </c>
      <c r="AE31" s="172">
        <f>SUM(ZAKLAD!AE24:ZAKLAD!AE25)</f>
        <v>301</v>
      </c>
      <c r="AF31" s="171">
        <f>IF(ZAKLAD!AE31&gt;0,ROUND((ZAKLAD!AE24*ZAKLAD!AF24+ZAKLAD!AE25*ZAKLAD!AF25)/ZAKLAD!AE31,2),0)</f>
        <v>6.9</v>
      </c>
      <c r="AG31" s="172">
        <f>SUM(ZAKLAD!AG24:ZAKLAD!AG25)</f>
        <v>0</v>
      </c>
      <c r="AH31" s="171">
        <f>IF(ZAKLAD!AG31&gt;0,ROUND((ZAKLAD!AG24*ZAKLAD!AH24+ZAKLAD!AG25*ZAKLAD!AH25)/ZAKLAD!AG31,2),0)</f>
        <v>0</v>
      </c>
      <c r="AI31" s="172">
        <f>SUM(ZAKLAD!AI24:ZAKLAD!AI25)</f>
        <v>800013</v>
      </c>
      <c r="AJ31" s="171">
        <f>IF(ZAKLAD!AI31&gt;0,ROUND((ZAKLAD!AI24*ZAKLAD!AJ24+ZAKLAD!AI25*ZAKLAD!AJ25)/ZAKLAD!AI31,2),0)</f>
        <v>6.8</v>
      </c>
      <c r="AK31" s="172">
        <f>SUM(ZAKLAD!AK24:ZAKLAD!AK25)</f>
        <v>0</v>
      </c>
      <c r="AL31" s="173">
        <f>IF(ZAKLAD!AK31&gt;0,ROUND((ZAKLAD!AK24*ZAKLAD!AL24+ZAKLAD!AK25*ZAKLAD!AL25)/ZAKLAD!AK31,2),0)</f>
        <v>0</v>
      </c>
      <c r="AM31" s="172">
        <f>ZAKLAD!E31+ZAKLAD!M31+ZAKLAD!U31</f>
        <v>0</v>
      </c>
      <c r="AN31" s="171">
        <f>IF(ZAKLAD!AM31&gt;0,ROUND((ZAKLAD!E31*ZAKLAD!F31+ZAKLAD!M31*ZAKLAD!N31+ZAKLAD!U31*ZAKLAD!V31)/ZAKLAD!AM31,2),0)</f>
        <v>0</v>
      </c>
      <c r="AO31" s="172">
        <f>ZAKLAD!G31+ZAKLAD!O31+ZAKLAD!W31+ZAKLAD!AG31</f>
        <v>0</v>
      </c>
      <c r="AP31" s="171">
        <f>IF(ZAKLAD!AO31&gt;0,ROUND((ZAKLAD!G31*ZAKLAD!H31+ZAKLAD!O31*ZAKLAD!P31+ZAKLAD!W31*ZAKLAD!X31+ZAKLAD!AG31*ZAKLAD!AH31)/ZAKLAD!AO31,2),0)</f>
        <v>0</v>
      </c>
      <c r="AQ31" s="172">
        <f>ZAKLAD!I31+ZAKLAD!Q31+ZAKLAD!Y31</f>
        <v>0</v>
      </c>
      <c r="AR31" s="173">
        <f>IF(ZAKLAD!AQ31&gt;0,ROUND((ZAKLAD!I31*ZAKLAD!J31+ZAKLAD!Q31*ZAKLAD!R31+ZAKLAD!Y31*ZAKLAD!Z31)/ZAKLAD!AQ31,2),0)</f>
        <v>0</v>
      </c>
      <c r="AS31" s="172">
        <f>ZAKLAD!AE31+ZAKLAD!AG31+ZAKLAD!AI31</f>
        <v>800314</v>
      </c>
      <c r="AT31" s="171">
        <f>IF(ZAKLAD!AS31&gt;0,ROUND((ZAKLAD!AE31*ZAKLAD!AF31+ZAKLAD!AG31*ZAKLAD!AH31+ZAKLAD!AI31*ZAKLAD!AJ31)/ZAKLAD!AS31,2),0)</f>
        <v>6.8</v>
      </c>
      <c r="AU31" s="172">
        <f>ZAKLAD!C31-(ZAKLAD!AC31+ZAKLAD!AI31)</f>
        <v>301</v>
      </c>
      <c r="AV31" s="173">
        <f>IF(ZAKLAD!AU31&gt;0,ROUND((ZAKLAD!E31*ZAKLAD!F31+ZAKLAD!G31*ZAKLAD!H31+ZAKLAD!I31*ZAKLAD!J31+ZAKLAD!M31*ZAKLAD!N31+ZAKLAD!O31*ZAKLAD!P31+ZAKLAD!Q31*ZAKLAD!R31+ZAKLAD!U31*ZAKLAD!V31+ZAKLAD!W31*ZAKLAD!X31+ZAKLAD!Y31*ZAKLAD!Z31+ZAKLAD!AE31*ZAKLAD!AF31+ZAKLAD!AG31*ZAKLAD!AH31+ZAKLAD!AK31*ZAKLAD!AL31)/ZAKLAD!AU31,2),0)</f>
        <v>6.9</v>
      </c>
    </row>
    <row r="32" spans="1:48" ht="15" customHeight="1" thickBot="1">
      <c r="A32" s="174" t="s">
        <v>61</v>
      </c>
      <c r="B32" s="137">
        <v>15</v>
      </c>
      <c r="C32" s="263">
        <f>ZAKLAD!E32+ZAKLAD!G32+ZAKLAD!I32+ZAKLAD!M32+ZAKLAD!O32+ZAKLAD!Q32+ZAKLAD!U32+ZAKLAD!W32+ZAKLAD!Y32+ZAKLAD!AC32+ZAKLAD!AE32+ZAKLAD!AG32+ZAKLAD!AI32+ZAKLAD!AK32</f>
        <v>3274716</v>
      </c>
      <c r="D32" s="230">
        <f>IF(ZAKLAD!C32&gt;0,ROUND((ZAKLAD!K32*ZAKLAD!L32+ZAKLAD!S32*ZAKLAD!T32+ZAKLAD!AA32*ZAKLAD!AB32+ZAKLAD!AC32*ZAKLAD!AD32+ZAKLAD!AE32*ZAKLAD!AF32+ZAKLAD!AG32*ZAKLAD!AH32+ZAKLAD!AI32*ZAKLAD!AJ32+ZAKLAD!AK32*ZAKLAD!AL32)/ZAKLAD!C32,2),0)</f>
        <v>5.86</v>
      </c>
      <c r="E32" s="229">
        <f>ZAKLAD!E21-SUM(ZAKLAD!E24:ZAKLAD!E25)</f>
        <v>2460</v>
      </c>
      <c r="F32" s="230">
        <f>IF(ZAKLAD!E32&gt;0,ROUND((ZAKLAD!E21*ZAKLAD!F21-ZAKLAD!E24*ZAKLAD!F24-ZAKLAD!E25*ZAKLAD!F25)/ZAKLAD!E32,2),0)</f>
        <v>6.89</v>
      </c>
      <c r="G32" s="229">
        <f>ZAKLAD!G21-SUM(ZAKLAD!G24:ZAKLAD!G25)</f>
        <v>1656814</v>
      </c>
      <c r="H32" s="230">
        <f>IF(ZAKLAD!G32&gt;0,ROUND((ZAKLAD!G21*ZAKLAD!H21-ZAKLAD!G24*ZAKLAD!H24-ZAKLAD!G25*ZAKLAD!H25)/ZAKLAD!G32,2),0)</f>
        <v>5.02</v>
      </c>
      <c r="I32" s="229">
        <f>ZAKLAD!I21-SUM(ZAKLAD!I24:ZAKLAD!I25)</f>
        <v>1348165</v>
      </c>
      <c r="J32" s="230">
        <f>IF(ZAKLAD!I32&gt;0,ROUND((ZAKLAD!I21*ZAKLAD!J21-ZAKLAD!I24*ZAKLAD!J24-ZAKLAD!I25*ZAKLAD!J25)/ZAKLAD!I32,2),0)</f>
        <v>5.66</v>
      </c>
      <c r="K32" s="229">
        <f>ZAKLAD!E32+ZAKLAD!G32+ZAKLAD!I32</f>
        <v>3007439</v>
      </c>
      <c r="L32" s="230">
        <f>IF(ZAKLAD!K32&gt;0,ROUND((ZAKLAD!E32*ZAKLAD!F32+ZAKLAD!G32*ZAKLAD!H32+ZAKLAD!I32*ZAKLAD!J32)/ZAKLAD!K32,2),0)</f>
        <v>5.31</v>
      </c>
      <c r="M32" s="229">
        <f>ZAKLAD!M21-SUM(ZAKLAD!M24:ZAKLAD!M25)</f>
        <v>0</v>
      </c>
      <c r="N32" s="230">
        <f>IF(ZAKLAD!M32&gt;0,ROUND((ZAKLAD!M21*ZAKLAD!N21-ZAKLAD!M24*ZAKLAD!N24-ZAKLAD!M25*ZAKLAD!N25)/ZAKLAD!M32,2),0)</f>
        <v>0</v>
      </c>
      <c r="O32" s="229">
        <f>ZAKLAD!O21-SUM(ZAKLAD!O24:ZAKLAD!O25)</f>
        <v>0</v>
      </c>
      <c r="P32" s="230">
        <f>IF(ZAKLAD!O32&gt;0,ROUND((ZAKLAD!O21*ZAKLAD!P21-ZAKLAD!O24*ZAKLAD!P24-ZAKLAD!O25*ZAKLAD!P25)/ZAKLAD!O32,2),0)</f>
        <v>0</v>
      </c>
      <c r="Q32" s="229">
        <f>ZAKLAD!Q21-SUM(ZAKLAD!Q24:ZAKLAD!Q25)</f>
        <v>0</v>
      </c>
      <c r="R32" s="230">
        <f>IF(ZAKLAD!Q32&gt;0,ROUND((ZAKLAD!Q21*ZAKLAD!R21-ZAKLAD!Q24*ZAKLAD!R24-ZAKLAD!Q25*ZAKLAD!R25)/ZAKLAD!Q32,2),0)</f>
        <v>0</v>
      </c>
      <c r="S32" s="229">
        <f>ZAKLAD!M32+ZAKLAD!O32+ZAKLAD!Q32</f>
        <v>0</v>
      </c>
      <c r="T32" s="230">
        <f>IF(ZAKLAD!S32&gt;0,ROUND((ZAKLAD!M32*ZAKLAD!N32+ZAKLAD!O32*ZAKLAD!P32+ZAKLAD!Q32*ZAKLAD!R32)/ZAKLAD!S32,2),0)</f>
        <v>0</v>
      </c>
      <c r="U32" s="229">
        <f>ZAKLAD!U21-SUM(ZAKLAD!U24:ZAKLAD!U25)</f>
        <v>0</v>
      </c>
      <c r="V32" s="230">
        <f>IF(ZAKLAD!U32&gt;0,ROUND((ZAKLAD!U21*ZAKLAD!V21-ZAKLAD!U24*ZAKLAD!V24-ZAKLAD!U25*ZAKLAD!V25)/ZAKLAD!U32,2),0)</f>
        <v>0</v>
      </c>
      <c r="W32" s="229">
        <f>ZAKLAD!W21-SUM(ZAKLAD!W24:ZAKLAD!W25)</f>
        <v>0</v>
      </c>
      <c r="X32" s="230">
        <f>IF(ZAKLAD!W32&gt;0,ROUND((ZAKLAD!W21*ZAKLAD!X21-ZAKLAD!W24*ZAKLAD!X24-ZAKLAD!W25*ZAKLAD!X25)/ZAKLAD!W32,2),0)</f>
        <v>0</v>
      </c>
      <c r="Y32" s="229">
        <f>ZAKLAD!Y21-SUM(ZAKLAD!Y24:ZAKLAD!Y25)</f>
        <v>0</v>
      </c>
      <c r="Z32" s="230">
        <f>IF(ZAKLAD!Y32&gt;0,ROUND((ZAKLAD!Y21*ZAKLAD!Z21-ZAKLAD!Y24*ZAKLAD!Z24-ZAKLAD!Y25*ZAKLAD!Z25)/ZAKLAD!Y32,2),0)</f>
        <v>0</v>
      </c>
      <c r="AA32" s="229">
        <f>ZAKLAD!U32+ZAKLAD!W32+ZAKLAD!Y32</f>
        <v>0</v>
      </c>
      <c r="AB32" s="230">
        <f>IF(ZAKLAD!AA32&gt;0,ROUND((ZAKLAD!U32*ZAKLAD!V32+ZAKLAD!W32*ZAKLAD!X32+ZAKLAD!Y32*ZAKLAD!Z32)/ZAKLAD!AA32,2),0)</f>
        <v>0</v>
      </c>
      <c r="AC32" s="229">
        <f>ZAKLAD!AC21-SUM(ZAKLAD!AC24:ZAKLAD!AC25)</f>
        <v>17887</v>
      </c>
      <c r="AD32" s="230">
        <f>IF(ZAKLAD!AC32&gt;0,ROUND((ZAKLAD!AC21*ZAKLAD!AD21-ZAKLAD!AC24*ZAKLAD!AD24-ZAKLAD!AC25*ZAKLAD!AD25)/ZAKLAD!AC32,2),0)</f>
        <v>6.09</v>
      </c>
      <c r="AE32" s="229">
        <f>ZAKLAD!AE21-SUM(ZAKLAD!AE24:ZAKLAD!AE25)</f>
        <v>0</v>
      </c>
      <c r="AF32" s="230">
        <f>IF(ZAKLAD!AE32&gt;0,ROUND((ZAKLAD!AE21*ZAKLAD!AF21-ZAKLAD!AE24*ZAKLAD!AF24-ZAKLAD!AE25*ZAKLAD!AF25)/ZAKLAD!AE32,2),0)</f>
        <v>0</v>
      </c>
      <c r="AG32" s="229">
        <f>ZAKLAD!AG21-SUM(ZAKLAD!AG24:ZAKLAD!AG25)</f>
        <v>23607</v>
      </c>
      <c r="AH32" s="230">
        <f>IF(ZAKLAD!AG32&gt;0,ROUND((ZAKLAD!AG21*ZAKLAD!AH21-ZAKLAD!AG24*ZAKLAD!AH24-ZAKLAD!AG25*ZAKLAD!AH25)/ZAKLAD!AG32,2),0)</f>
        <v>8.71</v>
      </c>
      <c r="AI32" s="229">
        <f>SUM(ZAKLAD!AI22:ZAKLAD!AI23)-SUM(ZAKLAD!AI24:ZAKLAD!AI25)</f>
        <v>225758</v>
      </c>
      <c r="AJ32" s="230">
        <f>IF(ZAKLAD!AI32&gt;0,ROUND((ZAKLAD!AI22*ZAKLAD!AJ22+ZAKLAD!AI23*ZAKLAD!AJ23-ZAKLAD!AI24*ZAKLAD!AJ24-ZAKLAD!AI25*ZAKLAD!AJ25)/ZAKLAD!AI32,2),0)</f>
        <v>12.84</v>
      </c>
      <c r="AK32" s="229">
        <f>SUM(ZAKLAD!AK21:ZAKLAD!AK23)-SUM(ZAKLAD!AK24:ZAKLAD!AK25)</f>
        <v>25</v>
      </c>
      <c r="AL32" s="231">
        <f>IF(ZAKLAD!AK32&gt;0,ROUND((ZAKLAD!AK21*ZAKLAD!AL21+ZAKLAD!AK22*ZAKLAD!AL22+ZAKLAD!AK23*ZAKLAD!AL23-ZAKLAD!AK24*ZAKLAD!AL24-ZAKLAD!AK25*ZAKLAD!AL25)/ZAKLAD!AK32,2),0)</f>
        <v>12.13</v>
      </c>
      <c r="AM32" s="229">
        <f>ZAKLAD!E32+ZAKLAD!M32+ZAKLAD!U32</f>
        <v>2460</v>
      </c>
      <c r="AN32" s="230">
        <f>IF(ZAKLAD!AM32&gt;0,ROUND((ZAKLAD!E32*ZAKLAD!F32+ZAKLAD!M32*ZAKLAD!N32+ZAKLAD!U32*ZAKLAD!V32)/ZAKLAD!AM32,2),0)</f>
        <v>6.89</v>
      </c>
      <c r="AO32" s="229">
        <f>ZAKLAD!G32+ZAKLAD!O32+ZAKLAD!W32+ZAKLAD!AG32</f>
        <v>1680421</v>
      </c>
      <c r="AP32" s="230">
        <f>IF(ZAKLAD!AO32&gt;0,ROUND((ZAKLAD!G32*ZAKLAD!H32+ZAKLAD!O32*ZAKLAD!P32+ZAKLAD!W32*ZAKLAD!X32+ZAKLAD!AG32*ZAKLAD!AH32)/ZAKLAD!AO32,2),0)</f>
        <v>5.07</v>
      </c>
      <c r="AQ32" s="229">
        <f>ZAKLAD!I32+ZAKLAD!Q32+ZAKLAD!Y32</f>
        <v>1348165</v>
      </c>
      <c r="AR32" s="231">
        <f>IF(ZAKLAD!AQ32&gt;0,ROUND((ZAKLAD!I32*ZAKLAD!J32+ZAKLAD!Q32*ZAKLAD!R32+ZAKLAD!Y32*ZAKLAD!Z32)/ZAKLAD!AQ32,2),0)</f>
        <v>5.66</v>
      </c>
      <c r="AS32" s="229">
        <f>ZAKLAD!AE32+ZAKLAD!AG32+ZAKLAD!AI32</f>
        <v>249365</v>
      </c>
      <c r="AT32" s="230">
        <f>IF(ZAKLAD!AS32&gt;0,ROUND((ZAKLAD!AE32*ZAKLAD!AF32+ZAKLAD!AG32*ZAKLAD!AH32+ZAKLAD!AI32*ZAKLAD!AJ32)/ZAKLAD!AS32,2),0)</f>
        <v>12.45</v>
      </c>
      <c r="AU32" s="229">
        <f>ZAKLAD!C32-(ZAKLAD!AC32+ZAKLAD!AI32)</f>
        <v>3031071</v>
      </c>
      <c r="AV32" s="231">
        <f>IF(ZAKLAD!AU32&gt;0,ROUND((ZAKLAD!E32*ZAKLAD!F32+ZAKLAD!G32*ZAKLAD!H32+ZAKLAD!I32*ZAKLAD!J32+ZAKLAD!M32*ZAKLAD!N32+ZAKLAD!O32*ZAKLAD!P32+ZAKLAD!Q32*ZAKLAD!R32+ZAKLAD!U32*ZAKLAD!V32+ZAKLAD!W32*ZAKLAD!X32+ZAKLAD!Y32*ZAKLAD!Z32+ZAKLAD!AE32*ZAKLAD!AF32+ZAKLAD!AG32*ZAKLAD!AH32+ZAKLAD!AK32*ZAKLAD!AL32)/ZAKLAD!AU32,2),0)</f>
        <v>5.33</v>
      </c>
    </row>
    <row r="33" spans="1:48" ht="15" customHeight="1">
      <c r="A33" s="175" t="s">
        <v>62</v>
      </c>
      <c r="B33" s="111">
        <v>16</v>
      </c>
      <c r="C33" s="259">
        <f>ZAKLAD!E33+ZAKLAD!G33+ZAKLAD!I33+ZAKLAD!M33+ZAKLAD!O33+ZAKLAD!Q33+ZAKLAD!U33+ZAKLAD!W33+ZAKLAD!Y33+ZAKLAD!AC33+ZAKLAD!AE33+ZAKLAD!AG33+ZAKLAD!AI33+ZAKLAD!AK33</f>
        <v>30892149</v>
      </c>
      <c r="D33" s="166">
        <f>IF(ZAKLAD!C33&gt;0,ROUND((ZAKLAD!K33*ZAKLAD!L33+ZAKLAD!S33*ZAKLAD!T33+ZAKLAD!AA33*ZAKLAD!AB33+ZAKLAD!AC33*ZAKLAD!AD33+ZAKLAD!AE33*ZAKLAD!AF33+ZAKLAD!AG33*ZAKLAD!AH33+ZAKLAD!AI33*ZAKLAD!AJ33+ZAKLAD!AK33*ZAKLAD!AL33)/ZAKLAD!C33,2),0)</f>
        <v>5.53</v>
      </c>
      <c r="E33" s="260">
        <v>1140295</v>
      </c>
      <c r="F33" s="261">
        <v>6.923</v>
      </c>
      <c r="G33" s="260">
        <v>17383292</v>
      </c>
      <c r="H33" s="261">
        <v>4.92</v>
      </c>
      <c r="I33" s="260">
        <v>5754521</v>
      </c>
      <c r="J33" s="261">
        <v>4.897</v>
      </c>
      <c r="K33" s="167">
        <f>ZAKLAD!E33+ZAKLAD!G33+ZAKLAD!I33</f>
        <v>24278108</v>
      </c>
      <c r="L33" s="166">
        <f>IF(ZAKLAD!K33&gt;0,ROUND((ZAKLAD!E33*ZAKLAD!F33+ZAKLAD!G33*ZAKLAD!H33+ZAKLAD!I33*ZAKLAD!J33)/ZAKLAD!K33,2),0)</f>
        <v>5.01</v>
      </c>
      <c r="M33" s="260">
        <v>440</v>
      </c>
      <c r="N33" s="261">
        <v>13.265</v>
      </c>
      <c r="O33" s="260">
        <v>305778</v>
      </c>
      <c r="P33" s="261">
        <v>5.67</v>
      </c>
      <c r="Q33" s="260">
        <v>2594801</v>
      </c>
      <c r="R33" s="261">
        <v>4.525</v>
      </c>
      <c r="S33" s="167">
        <f>ZAKLAD!M33+ZAKLAD!O33+ZAKLAD!Q33</f>
        <v>2901019</v>
      </c>
      <c r="T33" s="166">
        <f>IF(ZAKLAD!S33&gt;0,ROUND((ZAKLAD!M33*ZAKLAD!N33+ZAKLAD!O33*ZAKLAD!P33+ZAKLAD!Q33*ZAKLAD!R33)/ZAKLAD!S33,2),0)</f>
        <v>4.65</v>
      </c>
      <c r="U33" s="260">
        <v>1221</v>
      </c>
      <c r="V33" s="261">
        <v>20.193</v>
      </c>
      <c r="W33" s="260">
        <v>384</v>
      </c>
      <c r="X33" s="261">
        <v>17.375</v>
      </c>
      <c r="Y33" s="260">
        <v>341</v>
      </c>
      <c r="Z33" s="261">
        <v>10.496</v>
      </c>
      <c r="AA33" s="167">
        <f>ZAKLAD!U33+ZAKLAD!W33+ZAKLAD!Y33</f>
        <v>1946</v>
      </c>
      <c r="AB33" s="166">
        <f>IF(ZAKLAD!AA33&gt;0,ROUND((ZAKLAD!U33*ZAKLAD!V33+ZAKLAD!W33*ZAKLAD!X33+ZAKLAD!Y33*ZAKLAD!Z33)/ZAKLAD!AA33,2),0)</f>
        <v>17.94</v>
      </c>
      <c r="AC33" s="260">
        <v>4211</v>
      </c>
      <c r="AD33" s="261">
        <v>6.638</v>
      </c>
      <c r="AE33" s="260">
        <v>2392</v>
      </c>
      <c r="AF33" s="261">
        <v>11.584</v>
      </c>
      <c r="AG33" s="260">
        <v>1549938</v>
      </c>
      <c r="AH33" s="261">
        <v>9.686</v>
      </c>
      <c r="AI33" s="260">
        <v>2004105</v>
      </c>
      <c r="AJ33" s="261">
        <v>9.794</v>
      </c>
      <c r="AK33" s="260">
        <v>150430</v>
      </c>
      <c r="AL33" s="262">
        <v>6.497</v>
      </c>
      <c r="AM33" s="167">
        <f>ZAKLAD!E33+ZAKLAD!M33+ZAKLAD!U33</f>
        <v>1141956</v>
      </c>
      <c r="AN33" s="166">
        <f>IF(ZAKLAD!AM33&gt;0,ROUND((ZAKLAD!E33*ZAKLAD!F33+ZAKLAD!M33*ZAKLAD!N33+ZAKLAD!U33*ZAKLAD!V33)/ZAKLAD!AM33,2),0)</f>
        <v>6.94</v>
      </c>
      <c r="AO33" s="167">
        <f>ZAKLAD!G33+ZAKLAD!O33+ZAKLAD!W33+ZAKLAD!AG33</f>
        <v>19239392</v>
      </c>
      <c r="AP33" s="166">
        <f>IF(ZAKLAD!AO33&gt;0,ROUND((ZAKLAD!G33*ZAKLAD!H33+ZAKLAD!O33*ZAKLAD!P33+ZAKLAD!W33*ZAKLAD!X33+ZAKLAD!AG33*ZAKLAD!AH33)/ZAKLAD!AO33,2),0)</f>
        <v>5.32</v>
      </c>
      <c r="AQ33" s="167">
        <f>ZAKLAD!I33+ZAKLAD!Q33+ZAKLAD!Y33</f>
        <v>8349663</v>
      </c>
      <c r="AR33" s="168">
        <f>IF(ZAKLAD!AQ33&gt;0,ROUND((ZAKLAD!I33*ZAKLAD!J33+ZAKLAD!Q33*ZAKLAD!R33+ZAKLAD!Y33*ZAKLAD!Z33)/ZAKLAD!AQ33,2),0)</f>
        <v>4.78</v>
      </c>
      <c r="AS33" s="167">
        <f>ZAKLAD!AE33+ZAKLAD!AG33+ZAKLAD!AI33</f>
        <v>3556435</v>
      </c>
      <c r="AT33" s="166">
        <f>IF(ZAKLAD!AS33&gt;0,ROUND((ZAKLAD!AE33*ZAKLAD!AF33+ZAKLAD!AG33*ZAKLAD!AH33+ZAKLAD!AI33*ZAKLAD!AJ33)/ZAKLAD!AS33,2),0)</f>
        <v>9.75</v>
      </c>
      <c r="AU33" s="167">
        <f>ZAKLAD!C33-(ZAKLAD!AC33+ZAKLAD!AI33)</f>
        <v>28883833</v>
      </c>
      <c r="AV33" s="168">
        <f>IF(ZAKLAD!AU33&gt;0,ROUND((ZAKLAD!E33*ZAKLAD!F33+ZAKLAD!G33*ZAKLAD!H33+ZAKLAD!I33*ZAKLAD!J33+ZAKLAD!M33*ZAKLAD!N33+ZAKLAD!O33*ZAKLAD!P33+ZAKLAD!Q33*ZAKLAD!R33+ZAKLAD!U33*ZAKLAD!V33+ZAKLAD!W33*ZAKLAD!X33+ZAKLAD!Y33*ZAKLAD!Z33+ZAKLAD!AE33*ZAKLAD!AF33+ZAKLAD!AG33*ZAKLAD!AH33+ZAKLAD!AK33*ZAKLAD!AL33)/ZAKLAD!AU33,2),0)</f>
        <v>5.23</v>
      </c>
    </row>
    <row r="34" spans="1:48" ht="15" customHeight="1">
      <c r="A34" s="176" t="s">
        <v>63</v>
      </c>
      <c r="B34" s="111">
        <v>17</v>
      </c>
      <c r="C34" s="177">
        <f>ZAKLAD!E34+ZAKLAD!G34+ZAKLAD!I34+ZAKLAD!M34+ZAKLAD!O34+ZAKLAD!Q34+ZAKLAD!U34+ZAKLAD!W34+ZAKLAD!Y34+ZAKLAD!AC34+ZAKLAD!AE34+ZAKLAD!AG34+ZAKLAD!AI34+ZAKLAD!AK34</f>
        <v>6905223</v>
      </c>
      <c r="D34" s="178">
        <f>IF(ZAKLAD!C34&gt;0,ROUND((ZAKLAD!K34*ZAKLAD!L34+ZAKLAD!S34*ZAKLAD!T34+ZAKLAD!AA34*ZAKLAD!AB34+ZAKLAD!AC34*ZAKLAD!AD34+ZAKLAD!AE34*ZAKLAD!AF34+ZAKLAD!AG34*ZAKLAD!AH34+ZAKLAD!AI34*ZAKLAD!AJ34+ZAKLAD!AK34*ZAKLAD!AL34)/ZAKLAD!C34,2),0)</f>
        <v>5.4</v>
      </c>
      <c r="E34" s="179">
        <v>40040</v>
      </c>
      <c r="F34" s="180">
        <v>6.49</v>
      </c>
      <c r="G34" s="179">
        <v>3394669</v>
      </c>
      <c r="H34" s="180">
        <v>5.195</v>
      </c>
      <c r="I34" s="179">
        <v>2472465</v>
      </c>
      <c r="J34" s="180">
        <v>5.428</v>
      </c>
      <c r="K34" s="181">
        <f>ZAKLAD!E34+ZAKLAD!G34+ZAKLAD!I34</f>
        <v>5907174</v>
      </c>
      <c r="L34" s="178">
        <f>IF(ZAKLAD!K34&gt;0,ROUND((ZAKLAD!E34*ZAKLAD!F34+ZAKLAD!G34*ZAKLAD!H34+ZAKLAD!I34*ZAKLAD!J34)/ZAKLAD!K34,2),0)</f>
        <v>5.3</v>
      </c>
      <c r="M34" s="179">
        <v>0</v>
      </c>
      <c r="N34" s="180">
        <v>0</v>
      </c>
      <c r="O34" s="179">
        <v>419152</v>
      </c>
      <c r="P34" s="180">
        <v>6.09</v>
      </c>
      <c r="Q34" s="179">
        <v>500687</v>
      </c>
      <c r="R34" s="180">
        <v>5.482</v>
      </c>
      <c r="S34" s="181">
        <f>ZAKLAD!M34+ZAKLAD!O34+ZAKLAD!Q34</f>
        <v>919839</v>
      </c>
      <c r="T34" s="178">
        <f>IF(ZAKLAD!S34&gt;0,ROUND((ZAKLAD!M34*ZAKLAD!N34+ZAKLAD!O34*ZAKLAD!P34+ZAKLAD!Q34*ZAKLAD!R34)/ZAKLAD!S34,2),0)</f>
        <v>5.76</v>
      </c>
      <c r="U34" s="179">
        <v>0</v>
      </c>
      <c r="V34" s="180">
        <v>0</v>
      </c>
      <c r="W34" s="179">
        <v>0</v>
      </c>
      <c r="X34" s="180">
        <v>0</v>
      </c>
      <c r="Y34" s="179">
        <v>9</v>
      </c>
      <c r="Z34" s="180">
        <v>6.49</v>
      </c>
      <c r="AA34" s="181">
        <f>ZAKLAD!U34+ZAKLAD!W34+ZAKLAD!Y34</f>
        <v>9</v>
      </c>
      <c r="AB34" s="178">
        <f>IF(ZAKLAD!AA34&gt;0,ROUND((ZAKLAD!U34*ZAKLAD!V34+ZAKLAD!W34*ZAKLAD!X34+ZAKLAD!Y34*ZAKLAD!Z34)/ZAKLAD!AA34,2),0)</f>
        <v>6.49</v>
      </c>
      <c r="AC34" s="179">
        <v>6289</v>
      </c>
      <c r="AD34" s="180">
        <v>5.161</v>
      </c>
      <c r="AE34" s="179">
        <v>73</v>
      </c>
      <c r="AF34" s="180">
        <v>6.49</v>
      </c>
      <c r="AG34" s="179">
        <v>10326</v>
      </c>
      <c r="AH34" s="180">
        <v>8.137</v>
      </c>
      <c r="AI34" s="179">
        <v>59386</v>
      </c>
      <c r="AJ34" s="180">
        <v>9.104</v>
      </c>
      <c r="AK34" s="179">
        <v>2127</v>
      </c>
      <c r="AL34" s="182">
        <v>6.516</v>
      </c>
      <c r="AM34" s="181">
        <f>ZAKLAD!E34+ZAKLAD!M34+ZAKLAD!U34</f>
        <v>40040</v>
      </c>
      <c r="AN34" s="178">
        <f>IF(ZAKLAD!AM34&gt;0,ROUND((ZAKLAD!E34*ZAKLAD!F34+ZAKLAD!M34*ZAKLAD!N34+ZAKLAD!U34*ZAKLAD!V34)/ZAKLAD!AM34,2),0)</f>
        <v>6.49</v>
      </c>
      <c r="AO34" s="181">
        <f>ZAKLAD!G34+ZAKLAD!O34+ZAKLAD!W34+ZAKLAD!AG34</f>
        <v>3824147</v>
      </c>
      <c r="AP34" s="178">
        <f>IF(ZAKLAD!AO34&gt;0,ROUND((ZAKLAD!G34*ZAKLAD!H34+ZAKLAD!O34*ZAKLAD!P34+ZAKLAD!W34*ZAKLAD!X34+ZAKLAD!AG34*ZAKLAD!AH34)/ZAKLAD!AO34,2),0)</f>
        <v>5.3</v>
      </c>
      <c r="AQ34" s="181">
        <f>ZAKLAD!I34+ZAKLAD!Q34+ZAKLAD!Y34</f>
        <v>2973161</v>
      </c>
      <c r="AR34" s="183">
        <f>IF(ZAKLAD!AQ34&gt;0,ROUND((ZAKLAD!I34*ZAKLAD!J34+ZAKLAD!Q34*ZAKLAD!R34+ZAKLAD!Y34*ZAKLAD!Z34)/ZAKLAD!AQ34,2),0)</f>
        <v>5.44</v>
      </c>
      <c r="AS34" s="181">
        <f>ZAKLAD!AE34+ZAKLAD!AG34+ZAKLAD!AI34</f>
        <v>69785</v>
      </c>
      <c r="AT34" s="178">
        <f>IF(ZAKLAD!AS34&gt;0,ROUND((ZAKLAD!AE34*ZAKLAD!AF34+ZAKLAD!AG34*ZAKLAD!AH34+ZAKLAD!AI34*ZAKLAD!AJ34)/ZAKLAD!AS34,2),0)</f>
        <v>8.96</v>
      </c>
      <c r="AU34" s="181">
        <f>ZAKLAD!C34-(ZAKLAD!AC34+ZAKLAD!AI34)</f>
        <v>6839548</v>
      </c>
      <c r="AV34" s="183">
        <f>IF(ZAKLAD!AU34&gt;0,ROUND((ZAKLAD!E34*ZAKLAD!F34+ZAKLAD!G34*ZAKLAD!H34+ZAKLAD!I34*ZAKLAD!J34+ZAKLAD!M34*ZAKLAD!N34+ZAKLAD!O34*ZAKLAD!P34+ZAKLAD!Q34*ZAKLAD!R34+ZAKLAD!U34*ZAKLAD!V34+ZAKLAD!W34*ZAKLAD!X34+ZAKLAD!Y34*ZAKLAD!Z34+ZAKLAD!AE34*ZAKLAD!AF34+ZAKLAD!AG34*ZAKLAD!AH34+ZAKLAD!AK34*ZAKLAD!AL34)/ZAKLAD!AU34,2),0)</f>
        <v>5.37</v>
      </c>
    </row>
    <row r="35" spans="1:48" ht="15" customHeight="1">
      <c r="A35" s="176" t="s">
        <v>64</v>
      </c>
      <c r="B35" s="111">
        <v>18</v>
      </c>
      <c r="C35" s="177">
        <f>ZAKLAD!E35+ZAKLAD!G35+ZAKLAD!I35+ZAKLAD!M35+ZAKLAD!O35+ZAKLAD!Q35+ZAKLAD!U35+ZAKLAD!W35+ZAKLAD!Y35+ZAKLAD!AC35+ZAKLAD!AE35+ZAKLAD!AG35+ZAKLAD!AI35+ZAKLAD!AK35</f>
        <v>8986469</v>
      </c>
      <c r="D35" s="178">
        <f>IF(ZAKLAD!C35&gt;0,ROUND((ZAKLAD!K35*ZAKLAD!L35+ZAKLAD!S35*ZAKLAD!T35+ZAKLAD!AA35*ZAKLAD!AB35+ZAKLAD!AC35*ZAKLAD!AD35+ZAKLAD!AE35*ZAKLAD!AF35+ZAKLAD!AG35*ZAKLAD!AH35+ZAKLAD!AI35*ZAKLAD!AJ35+ZAKLAD!AK35*ZAKLAD!AL35)/ZAKLAD!C35,2),0)</f>
        <v>5.06</v>
      </c>
      <c r="E35" s="179">
        <v>768444</v>
      </c>
      <c r="F35" s="180">
        <v>4.808</v>
      </c>
      <c r="G35" s="179">
        <v>4538373</v>
      </c>
      <c r="H35" s="180">
        <v>5.061</v>
      </c>
      <c r="I35" s="179">
        <v>1830946</v>
      </c>
      <c r="J35" s="180">
        <v>5.005</v>
      </c>
      <c r="K35" s="181">
        <f>ZAKLAD!E35+ZAKLAD!G35+ZAKLAD!I35</f>
        <v>7137763</v>
      </c>
      <c r="L35" s="178">
        <f>IF(ZAKLAD!K35&gt;0,ROUND((ZAKLAD!E35*ZAKLAD!F35+ZAKLAD!G35*ZAKLAD!H35+ZAKLAD!I35*ZAKLAD!J35)/ZAKLAD!K35,2),0)</f>
        <v>5.02</v>
      </c>
      <c r="M35" s="179">
        <v>5241</v>
      </c>
      <c r="N35" s="180">
        <v>7.35</v>
      </c>
      <c r="O35" s="179">
        <v>313000</v>
      </c>
      <c r="P35" s="180">
        <v>6.523</v>
      </c>
      <c r="Q35" s="179">
        <v>1175010</v>
      </c>
      <c r="R35" s="180">
        <v>4.551</v>
      </c>
      <c r="S35" s="181">
        <f>ZAKLAD!M35+ZAKLAD!O35+ZAKLAD!Q35</f>
        <v>1493251</v>
      </c>
      <c r="T35" s="178">
        <f>IF(ZAKLAD!S35&gt;0,ROUND((ZAKLAD!M35*ZAKLAD!N35+ZAKLAD!O35*ZAKLAD!P35+ZAKLAD!Q35*ZAKLAD!R35)/ZAKLAD!S35,2),0)</f>
        <v>4.97</v>
      </c>
      <c r="U35" s="179">
        <v>0</v>
      </c>
      <c r="V35" s="180">
        <v>0</v>
      </c>
      <c r="W35" s="179">
        <v>0</v>
      </c>
      <c r="X35" s="180">
        <v>0</v>
      </c>
      <c r="Y35" s="179">
        <v>0</v>
      </c>
      <c r="Z35" s="180">
        <v>0</v>
      </c>
      <c r="AA35" s="181">
        <f>ZAKLAD!U35+ZAKLAD!W35+ZAKLAD!Y35</f>
        <v>0</v>
      </c>
      <c r="AB35" s="178">
        <f>IF(ZAKLAD!AA35&gt;0,ROUND((ZAKLAD!U35*ZAKLAD!V35+ZAKLAD!W35*ZAKLAD!X35+ZAKLAD!Y35*ZAKLAD!Z35)/ZAKLAD!AA35,2),0)</f>
        <v>0</v>
      </c>
      <c r="AC35" s="179">
        <v>40</v>
      </c>
      <c r="AD35" s="180">
        <v>6.49</v>
      </c>
      <c r="AE35" s="179">
        <v>157</v>
      </c>
      <c r="AF35" s="180">
        <v>6.49</v>
      </c>
      <c r="AG35" s="179">
        <v>79531</v>
      </c>
      <c r="AH35" s="180">
        <v>7.447</v>
      </c>
      <c r="AI35" s="179">
        <v>160909</v>
      </c>
      <c r="AJ35" s="180">
        <v>6.985</v>
      </c>
      <c r="AK35" s="179">
        <v>114818</v>
      </c>
      <c r="AL35" s="182">
        <v>4.419</v>
      </c>
      <c r="AM35" s="181">
        <f>ZAKLAD!E35+ZAKLAD!M35+ZAKLAD!U35</f>
        <v>773685</v>
      </c>
      <c r="AN35" s="178">
        <f>IF(ZAKLAD!AM35&gt;0,ROUND((ZAKLAD!E35*ZAKLAD!F35+ZAKLAD!M35*ZAKLAD!N35+ZAKLAD!U35*ZAKLAD!V35)/ZAKLAD!AM35,2),0)</f>
        <v>4.83</v>
      </c>
      <c r="AO35" s="181">
        <f>ZAKLAD!G35+ZAKLAD!O35+ZAKLAD!W35+ZAKLAD!AG35</f>
        <v>4930904</v>
      </c>
      <c r="AP35" s="178">
        <f>IF(ZAKLAD!AO35&gt;0,ROUND((ZAKLAD!G35*ZAKLAD!H35+ZAKLAD!O35*ZAKLAD!P35+ZAKLAD!W35*ZAKLAD!X35+ZAKLAD!AG35*ZAKLAD!AH35)/ZAKLAD!AO35,2),0)</f>
        <v>5.19</v>
      </c>
      <c r="AQ35" s="181">
        <f>ZAKLAD!I35+ZAKLAD!Q35+ZAKLAD!Y35</f>
        <v>3005956</v>
      </c>
      <c r="AR35" s="183">
        <f>IF(ZAKLAD!AQ35&gt;0,ROUND((ZAKLAD!I35*ZAKLAD!J35+ZAKLAD!Q35*ZAKLAD!R35+ZAKLAD!Y35*ZAKLAD!Z35)/ZAKLAD!AQ35,2),0)</f>
        <v>4.83</v>
      </c>
      <c r="AS35" s="181">
        <f>ZAKLAD!AE35+ZAKLAD!AG35+ZAKLAD!AI35</f>
        <v>240597</v>
      </c>
      <c r="AT35" s="178">
        <f>IF(ZAKLAD!AS35&gt;0,ROUND((ZAKLAD!AE35*ZAKLAD!AF35+ZAKLAD!AG35*ZAKLAD!AH35+ZAKLAD!AI35*ZAKLAD!AJ35)/ZAKLAD!AS35,2),0)</f>
        <v>7.14</v>
      </c>
      <c r="AU35" s="181">
        <f>ZAKLAD!C35-(ZAKLAD!AC35+ZAKLAD!AI35)</f>
        <v>8825520</v>
      </c>
      <c r="AV35" s="183">
        <f>IF(ZAKLAD!AU35&gt;0,ROUND((ZAKLAD!E35*ZAKLAD!F35+ZAKLAD!G35*ZAKLAD!H35+ZAKLAD!I35*ZAKLAD!J35+ZAKLAD!M35*ZAKLAD!N35+ZAKLAD!O35*ZAKLAD!P35+ZAKLAD!Q35*ZAKLAD!R35+ZAKLAD!U35*ZAKLAD!V35+ZAKLAD!W35*ZAKLAD!X35+ZAKLAD!Y35*ZAKLAD!Z35+ZAKLAD!AE35*ZAKLAD!AF35+ZAKLAD!AG35*ZAKLAD!AH35+ZAKLAD!AK35*ZAKLAD!AL35)/ZAKLAD!AU35,2),0)</f>
        <v>5.03</v>
      </c>
    </row>
    <row r="36" spans="1:48" ht="15" customHeight="1">
      <c r="A36" s="176" t="s">
        <v>65</v>
      </c>
      <c r="B36" s="111">
        <v>19</v>
      </c>
      <c r="C36" s="177">
        <f>ZAKLAD!E36+ZAKLAD!G36+ZAKLAD!I36+ZAKLAD!M36+ZAKLAD!O36+ZAKLAD!Q36+ZAKLAD!U36+ZAKLAD!W36+ZAKLAD!Y36+ZAKLAD!AC36+ZAKLAD!AE36+ZAKLAD!AG36+ZAKLAD!AI36+ZAKLAD!AK36</f>
        <v>4008290</v>
      </c>
      <c r="D36" s="178">
        <f>IF(ZAKLAD!C36&gt;0,ROUND((ZAKLAD!K36*ZAKLAD!L36+ZAKLAD!S36*ZAKLAD!T36+ZAKLAD!AA36*ZAKLAD!AB36+ZAKLAD!AC36*ZAKLAD!AD36+ZAKLAD!AE36*ZAKLAD!AF36+ZAKLAD!AG36*ZAKLAD!AH36+ZAKLAD!AI36*ZAKLAD!AJ36+ZAKLAD!AK36*ZAKLAD!AL36)/ZAKLAD!C36,2),0)</f>
        <v>5.86</v>
      </c>
      <c r="E36" s="179">
        <v>141161</v>
      </c>
      <c r="F36" s="180">
        <v>5.67</v>
      </c>
      <c r="G36" s="179">
        <v>2822552</v>
      </c>
      <c r="H36" s="180">
        <v>5.942</v>
      </c>
      <c r="I36" s="179">
        <v>465725</v>
      </c>
      <c r="J36" s="180">
        <v>5.174</v>
      </c>
      <c r="K36" s="181">
        <f>ZAKLAD!E36+ZAKLAD!G36+ZAKLAD!I36</f>
        <v>3429438</v>
      </c>
      <c r="L36" s="178">
        <f>IF(ZAKLAD!K36&gt;0,ROUND((ZAKLAD!E36*ZAKLAD!F36+ZAKLAD!G36*ZAKLAD!H36+ZAKLAD!I36*ZAKLAD!J36)/ZAKLAD!K36,2),0)</f>
        <v>5.83</v>
      </c>
      <c r="M36" s="179">
        <v>0</v>
      </c>
      <c r="N36" s="180">
        <v>0</v>
      </c>
      <c r="O36" s="179">
        <v>254999</v>
      </c>
      <c r="P36" s="180">
        <v>5.914</v>
      </c>
      <c r="Q36" s="179">
        <v>248738</v>
      </c>
      <c r="R36" s="180">
        <v>5.679</v>
      </c>
      <c r="S36" s="181">
        <f>ZAKLAD!M36+ZAKLAD!O36+ZAKLAD!Q36</f>
        <v>503737</v>
      </c>
      <c r="T36" s="178">
        <f>IF(ZAKLAD!S36&gt;0,ROUND((ZAKLAD!M36*ZAKLAD!N36+ZAKLAD!O36*ZAKLAD!P36+ZAKLAD!Q36*ZAKLAD!R36)/ZAKLAD!S36,2),0)</f>
        <v>5.8</v>
      </c>
      <c r="U36" s="179">
        <v>0</v>
      </c>
      <c r="V36" s="180">
        <v>0</v>
      </c>
      <c r="W36" s="179">
        <v>0</v>
      </c>
      <c r="X36" s="180">
        <v>0</v>
      </c>
      <c r="Y36" s="179">
        <v>0</v>
      </c>
      <c r="Z36" s="180">
        <v>0</v>
      </c>
      <c r="AA36" s="181">
        <f>ZAKLAD!U36+ZAKLAD!W36+ZAKLAD!Y36</f>
        <v>0</v>
      </c>
      <c r="AB36" s="178">
        <f>IF(ZAKLAD!AA36&gt;0,ROUND((ZAKLAD!U36*ZAKLAD!V36+ZAKLAD!W36*ZAKLAD!X36+ZAKLAD!Y36*ZAKLAD!Z36)/ZAKLAD!AA36,2),0)</f>
        <v>0</v>
      </c>
      <c r="AC36" s="179">
        <v>6382</v>
      </c>
      <c r="AD36" s="180">
        <v>6.96</v>
      </c>
      <c r="AE36" s="179">
        <v>0</v>
      </c>
      <c r="AF36" s="180">
        <v>0</v>
      </c>
      <c r="AG36" s="179">
        <v>41643</v>
      </c>
      <c r="AH36" s="180">
        <v>7.752</v>
      </c>
      <c r="AI36" s="179">
        <v>27090</v>
      </c>
      <c r="AJ36" s="180">
        <v>7.784</v>
      </c>
      <c r="AK36" s="179">
        <v>0</v>
      </c>
      <c r="AL36" s="182">
        <v>0</v>
      </c>
      <c r="AM36" s="181">
        <f>ZAKLAD!E36+ZAKLAD!M36+ZAKLAD!U36</f>
        <v>141161</v>
      </c>
      <c r="AN36" s="178">
        <f>IF(ZAKLAD!AM36&gt;0,ROUND((ZAKLAD!E36*ZAKLAD!F36+ZAKLAD!M36*ZAKLAD!N36+ZAKLAD!U36*ZAKLAD!V36)/ZAKLAD!AM36,2),0)</f>
        <v>5.67</v>
      </c>
      <c r="AO36" s="181">
        <f>ZAKLAD!G36+ZAKLAD!O36+ZAKLAD!W36+ZAKLAD!AG36</f>
        <v>3119194</v>
      </c>
      <c r="AP36" s="178">
        <f>IF(ZAKLAD!AO36&gt;0,ROUND((ZAKLAD!G36*ZAKLAD!H36+ZAKLAD!O36*ZAKLAD!P36+ZAKLAD!W36*ZAKLAD!X36+ZAKLAD!AG36*ZAKLAD!AH36)/ZAKLAD!AO36,2),0)</f>
        <v>5.96</v>
      </c>
      <c r="AQ36" s="181">
        <f>ZAKLAD!I36+ZAKLAD!Q36+ZAKLAD!Y36</f>
        <v>714463</v>
      </c>
      <c r="AR36" s="183">
        <f>IF(ZAKLAD!AQ36&gt;0,ROUND((ZAKLAD!I36*ZAKLAD!J36+ZAKLAD!Q36*ZAKLAD!R36+ZAKLAD!Y36*ZAKLAD!Z36)/ZAKLAD!AQ36,2),0)</f>
        <v>5.35</v>
      </c>
      <c r="AS36" s="181">
        <f>ZAKLAD!AE36+ZAKLAD!AG36+ZAKLAD!AI36</f>
        <v>68733</v>
      </c>
      <c r="AT36" s="178">
        <f>IF(ZAKLAD!AS36&gt;0,ROUND((ZAKLAD!AE36*ZAKLAD!AF36+ZAKLAD!AG36*ZAKLAD!AH36+ZAKLAD!AI36*ZAKLAD!AJ36)/ZAKLAD!AS36,2),0)</f>
        <v>7.76</v>
      </c>
      <c r="AU36" s="181">
        <f>ZAKLAD!C36-(ZAKLAD!AC36+ZAKLAD!AI36)</f>
        <v>3974818</v>
      </c>
      <c r="AV36" s="183">
        <f>IF(ZAKLAD!AU36&gt;0,ROUND((ZAKLAD!E36*ZAKLAD!F36+ZAKLAD!G36*ZAKLAD!H36+ZAKLAD!I36*ZAKLAD!J36+ZAKLAD!M36*ZAKLAD!N36+ZAKLAD!O36*ZAKLAD!P36+ZAKLAD!Q36*ZAKLAD!R36+ZAKLAD!U36*ZAKLAD!V36+ZAKLAD!W36*ZAKLAD!X36+ZAKLAD!Y36*ZAKLAD!Z36+ZAKLAD!AE36*ZAKLAD!AF36+ZAKLAD!AG36*ZAKLAD!AH36+ZAKLAD!AK36*ZAKLAD!AL36)/ZAKLAD!AU36,2),0)</f>
        <v>5.84</v>
      </c>
    </row>
    <row r="37" spans="1:48" ht="15" customHeight="1" thickBot="1">
      <c r="A37" s="184" t="s">
        <v>66</v>
      </c>
      <c r="B37" s="151">
        <v>20</v>
      </c>
      <c r="C37" s="185">
        <f>ZAKLAD!E37+ZAKLAD!G37+ZAKLAD!I37+ZAKLAD!M37+ZAKLAD!O37+ZAKLAD!Q37+ZAKLAD!U37+ZAKLAD!W37+ZAKLAD!Y37+ZAKLAD!AC37+ZAKLAD!AE37+ZAKLAD!AG37+ZAKLAD!AI37+ZAKLAD!AK37</f>
        <v>45582791</v>
      </c>
      <c r="D37" s="186">
        <f>IF(ZAKLAD!C37&gt;0,ROUND((ZAKLAD!K37*ZAKLAD!L37+ZAKLAD!S37*ZAKLAD!T37+ZAKLAD!AA37*ZAKLAD!AB37+ZAKLAD!AC37*ZAKLAD!AD37+ZAKLAD!AE37*ZAKLAD!AF37+ZAKLAD!AG37*ZAKLAD!AH37+ZAKLAD!AI37*ZAKLAD!AJ37+ZAKLAD!AK37*ZAKLAD!AL37)/ZAKLAD!C37,2),0)</f>
        <v>6.55</v>
      </c>
      <c r="E37" s="187">
        <v>1279126</v>
      </c>
      <c r="F37" s="188">
        <v>6.001</v>
      </c>
      <c r="G37" s="187">
        <v>25096191</v>
      </c>
      <c r="H37" s="188">
        <v>6.03</v>
      </c>
      <c r="I37" s="187">
        <v>4411938</v>
      </c>
      <c r="J37" s="188">
        <v>5.8</v>
      </c>
      <c r="K37" s="189">
        <f>ZAKLAD!E37+ZAKLAD!G37+ZAKLAD!I37</f>
        <v>30787255</v>
      </c>
      <c r="L37" s="186">
        <f>IF(ZAKLAD!K37&gt;0,ROUND((ZAKLAD!E37*ZAKLAD!F37+ZAKLAD!G37*ZAKLAD!H37+ZAKLAD!I37*ZAKLAD!J37)/ZAKLAD!K37,2),0)</f>
        <v>6</v>
      </c>
      <c r="M37" s="187">
        <v>3080</v>
      </c>
      <c r="N37" s="188">
        <v>8.75</v>
      </c>
      <c r="O37" s="187">
        <v>2027672</v>
      </c>
      <c r="P37" s="188">
        <v>6.8</v>
      </c>
      <c r="Q37" s="187">
        <v>6204747</v>
      </c>
      <c r="R37" s="188">
        <v>5.578</v>
      </c>
      <c r="S37" s="189">
        <f>ZAKLAD!M37+ZAKLAD!O37+ZAKLAD!Q37</f>
        <v>8235499</v>
      </c>
      <c r="T37" s="186">
        <f>IF(ZAKLAD!S37&gt;0,ROUND((ZAKLAD!M37*ZAKLAD!N37+ZAKLAD!O37*ZAKLAD!P37+ZAKLAD!Q37*ZAKLAD!R37)/ZAKLAD!S37,2),0)</f>
        <v>5.88</v>
      </c>
      <c r="U37" s="187">
        <v>60</v>
      </c>
      <c r="V37" s="188">
        <v>10.3</v>
      </c>
      <c r="W37" s="187">
        <v>0</v>
      </c>
      <c r="X37" s="188">
        <v>0</v>
      </c>
      <c r="Y37" s="187">
        <v>0</v>
      </c>
      <c r="Z37" s="188">
        <v>0</v>
      </c>
      <c r="AA37" s="189">
        <f>ZAKLAD!U37+ZAKLAD!W37+ZAKLAD!Y37</f>
        <v>60</v>
      </c>
      <c r="AB37" s="186">
        <f>IF(ZAKLAD!AA37&gt;0,ROUND((ZAKLAD!U37*ZAKLAD!V37+ZAKLAD!W37*ZAKLAD!X37+ZAKLAD!Y37*ZAKLAD!Z37)/ZAKLAD!AA37,2),0)</f>
        <v>10.3</v>
      </c>
      <c r="AC37" s="187">
        <v>46941</v>
      </c>
      <c r="AD37" s="188">
        <v>6.909</v>
      </c>
      <c r="AE37" s="187">
        <v>4547</v>
      </c>
      <c r="AF37" s="188">
        <v>8.15</v>
      </c>
      <c r="AG37" s="187">
        <v>2049042</v>
      </c>
      <c r="AH37" s="188">
        <v>7.967</v>
      </c>
      <c r="AI37" s="187">
        <v>3857738</v>
      </c>
      <c r="AJ37" s="188">
        <v>11.621</v>
      </c>
      <c r="AK37" s="187">
        <v>601709</v>
      </c>
      <c r="AL37" s="190">
        <v>6.322</v>
      </c>
      <c r="AM37" s="189">
        <f>ZAKLAD!E37+ZAKLAD!M37+ZAKLAD!U37</f>
        <v>1282266</v>
      </c>
      <c r="AN37" s="186">
        <f>IF(ZAKLAD!AM37&gt;0,ROUND((ZAKLAD!E37*ZAKLAD!F37+ZAKLAD!M37*ZAKLAD!N37+ZAKLAD!U37*ZAKLAD!V37)/ZAKLAD!AM37,2),0)</f>
        <v>6.01</v>
      </c>
      <c r="AO37" s="189">
        <f>ZAKLAD!G37+ZAKLAD!O37+ZAKLAD!W37+ZAKLAD!AG37</f>
        <v>29172905</v>
      </c>
      <c r="AP37" s="186">
        <f>IF(ZAKLAD!AO37&gt;0,ROUND((ZAKLAD!G37*ZAKLAD!H37+ZAKLAD!O37*ZAKLAD!P37+ZAKLAD!W37*ZAKLAD!X37+ZAKLAD!AG37*ZAKLAD!AH37)/ZAKLAD!AO37,2),0)</f>
        <v>6.22</v>
      </c>
      <c r="AQ37" s="189">
        <f>ZAKLAD!I37+ZAKLAD!Q37+ZAKLAD!Y37</f>
        <v>10616685</v>
      </c>
      <c r="AR37" s="191">
        <f>IF(ZAKLAD!AQ37&gt;0,ROUND((ZAKLAD!I37*ZAKLAD!J37+ZAKLAD!Q37*ZAKLAD!R37+ZAKLAD!Y37*ZAKLAD!Z37)/ZAKLAD!AQ37,2),0)</f>
        <v>5.67</v>
      </c>
      <c r="AS37" s="189">
        <f>ZAKLAD!AE37+ZAKLAD!AG37+ZAKLAD!AI37</f>
        <v>5911327</v>
      </c>
      <c r="AT37" s="186">
        <f>IF(ZAKLAD!AS37&gt;0,ROUND((ZAKLAD!AE37*ZAKLAD!AF37+ZAKLAD!AG37*ZAKLAD!AH37+ZAKLAD!AI37*ZAKLAD!AJ37)/ZAKLAD!AS37,2),0)</f>
        <v>10.35</v>
      </c>
      <c r="AU37" s="189">
        <f>ZAKLAD!C37-(ZAKLAD!AC37+ZAKLAD!AI37)</f>
        <v>41678112</v>
      </c>
      <c r="AV37" s="191">
        <f>IF(ZAKLAD!AU37&gt;0,ROUND((ZAKLAD!E37*ZAKLAD!F37+ZAKLAD!G37*ZAKLAD!H37+ZAKLAD!I37*ZAKLAD!J37+ZAKLAD!M37*ZAKLAD!N37+ZAKLAD!O37*ZAKLAD!P37+ZAKLAD!Q37*ZAKLAD!R37+ZAKLAD!U37*ZAKLAD!V37+ZAKLAD!W37*ZAKLAD!X37+ZAKLAD!Y37*ZAKLAD!Z37+ZAKLAD!AE37*ZAKLAD!AF37+ZAKLAD!AG37*ZAKLAD!AH37+ZAKLAD!AK37*ZAKLAD!AL37)/ZAKLAD!AU37,2),0)</f>
        <v>6.07</v>
      </c>
    </row>
    <row r="38" spans="1:48" ht="6" customHeight="1">
      <c r="A38" s="14"/>
      <c r="B38" s="88"/>
      <c r="C38" s="193"/>
      <c r="D38" s="194"/>
      <c r="E38" s="193"/>
      <c r="F38" s="194"/>
      <c r="G38" s="193"/>
      <c r="H38" s="194"/>
      <c r="I38" s="193"/>
      <c r="J38" s="194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4"/>
      <c r="AE38" s="193"/>
      <c r="AF38" s="193"/>
      <c r="AG38" s="193"/>
      <c r="AH38" s="194"/>
      <c r="AI38" s="193"/>
      <c r="AJ38" s="194"/>
      <c r="AK38" s="195"/>
      <c r="AL38" s="194"/>
      <c r="AM38" s="193"/>
      <c r="AN38" s="193"/>
      <c r="AO38" s="193"/>
      <c r="AP38" s="193"/>
      <c r="AQ38" s="193"/>
      <c r="AR38" s="193"/>
      <c r="AS38" s="193"/>
      <c r="AT38" s="193"/>
      <c r="AU38" s="195"/>
      <c r="AV38" s="14"/>
    </row>
    <row r="39" spans="1:48" ht="12" customHeight="1">
      <c r="A39" s="42"/>
      <c r="B39" s="196"/>
      <c r="C39" s="193"/>
      <c r="D39" s="194"/>
      <c r="E39" s="193"/>
      <c r="F39" s="194"/>
      <c r="G39" s="193"/>
      <c r="H39" s="194"/>
      <c r="I39" s="193"/>
      <c r="J39" s="194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4"/>
      <c r="AE39" s="193"/>
      <c r="AF39" s="193"/>
      <c r="AG39" s="193"/>
      <c r="AH39" s="194"/>
      <c r="AI39" s="193"/>
      <c r="AJ39" s="194"/>
      <c r="AK39" s="193"/>
      <c r="AL39" s="194"/>
      <c r="AM39" s="193"/>
      <c r="AN39" s="193"/>
      <c r="AO39" s="193"/>
      <c r="AP39" s="193"/>
      <c r="AQ39" s="193"/>
      <c r="AR39" s="193"/>
      <c r="AS39" s="193"/>
      <c r="AT39" s="193"/>
      <c r="AU39" s="195"/>
      <c r="AV39" s="14"/>
    </row>
    <row r="40" spans="1:48" ht="13.5" customHeight="1">
      <c r="A40" s="42"/>
      <c r="B40" s="14"/>
      <c r="C40" s="193"/>
      <c r="D40" s="194"/>
      <c r="E40" s="193"/>
      <c r="F40" s="194"/>
      <c r="G40" s="193"/>
      <c r="H40" s="194"/>
      <c r="I40" s="193"/>
      <c r="J40" s="194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4"/>
      <c r="AE40" s="193"/>
      <c r="AF40" s="193"/>
      <c r="AG40" s="193"/>
      <c r="AH40" s="194"/>
      <c r="AI40" s="193"/>
      <c r="AJ40" s="194"/>
      <c r="AK40" s="193"/>
      <c r="AL40" s="194"/>
      <c r="AM40" s="193"/>
      <c r="AN40" s="193"/>
      <c r="AO40" s="193"/>
      <c r="AP40" s="193"/>
      <c r="AQ40" s="193"/>
      <c r="AR40" s="193"/>
      <c r="AS40" s="193"/>
      <c r="AT40" s="193"/>
      <c r="AU40" s="193"/>
      <c r="AV40" s="14"/>
    </row>
    <row r="41" spans="1:48" ht="13.5" customHeight="1">
      <c r="A41" s="3" t="s">
        <v>0</v>
      </c>
      <c r="B41" s="4"/>
      <c r="C41" s="4"/>
      <c r="D41" s="5"/>
      <c r="E41" s="4"/>
      <c r="F41" s="4"/>
      <c r="G41" s="6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" t="s">
        <v>1</v>
      </c>
      <c r="AB41" s="9"/>
      <c r="AC41" s="4"/>
      <c r="AD41" s="4"/>
      <c r="AE41" s="4"/>
      <c r="AF41" s="4"/>
      <c r="AG41" s="4"/>
      <c r="AH41" s="4"/>
      <c r="AI41" s="4"/>
      <c r="AJ41" s="1"/>
      <c r="AK41" s="7"/>
      <c r="AL41" s="7"/>
      <c r="AU41" s="8" t="s">
        <v>1</v>
      </c>
      <c r="AV41" s="9"/>
    </row>
    <row r="42" spans="1:48" ht="15" customHeight="1">
      <c r="A42" s="10" t="s">
        <v>2</v>
      </c>
      <c r="B42" s="11"/>
      <c r="C42" s="12"/>
      <c r="D42" s="12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 t="s">
        <v>67</v>
      </c>
      <c r="AB42" s="12"/>
      <c r="AC42" s="13" t="s">
        <v>2</v>
      </c>
      <c r="AD42" s="11"/>
      <c r="AE42" s="11"/>
      <c r="AF42" s="11"/>
      <c r="AG42" s="11"/>
      <c r="AH42" s="11"/>
      <c r="AI42" s="11"/>
      <c r="AJ42" s="11"/>
      <c r="AK42" s="11"/>
      <c r="AL42" s="11"/>
      <c r="AU42" s="12" t="s">
        <v>68</v>
      </c>
      <c r="AV42" s="12"/>
    </row>
    <row r="43" spans="1:38" ht="12.75" customHeight="1">
      <c r="A43" s="4"/>
      <c r="B43" s="4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"/>
      <c r="AJ43" s="4"/>
      <c r="AK43" s="4"/>
      <c r="AL43" s="4"/>
    </row>
    <row r="44" spans="1:38" ht="11.25" customHeight="1">
      <c r="A44" s="14" t="s">
        <v>5</v>
      </c>
      <c r="B44" s="1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"/>
      <c r="AK44" s="1"/>
      <c r="AL44" s="4"/>
    </row>
    <row r="45" spans="1:38" ht="15" customHeight="1">
      <c r="A45" s="16" t="str">
        <f>A5</f>
        <v>Banky celkom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97"/>
      <c r="Z45" s="17" t="s">
        <v>7</v>
      </c>
      <c r="AA45" s="17" t="str">
        <f>AA5</f>
        <v>31.7.2004</v>
      </c>
      <c r="AB45" s="17"/>
      <c r="AC45" s="4"/>
      <c r="AD45" s="4"/>
      <c r="AE45" s="4"/>
      <c r="AF45" s="4"/>
      <c r="AG45" s="4"/>
      <c r="AH45" s="4"/>
      <c r="AI45" s="4"/>
      <c r="AJ45" s="17"/>
      <c r="AK45" s="20"/>
      <c r="AL45" s="4"/>
    </row>
    <row r="46" spans="1:38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97"/>
      <c r="Z46" s="17" t="s">
        <v>9</v>
      </c>
      <c r="AA46" s="17" t="str">
        <f>AA6</f>
        <v>CELKOM</v>
      </c>
      <c r="AB46" s="17"/>
      <c r="AC46" s="4"/>
      <c r="AD46" s="4"/>
      <c r="AE46" s="1"/>
      <c r="AF46" s="1"/>
      <c r="AG46" s="1"/>
      <c r="AH46" s="4"/>
      <c r="AI46" s="1"/>
      <c r="AJ46" s="17"/>
      <c r="AK46" s="16"/>
      <c r="AL46" s="4"/>
    </row>
    <row r="47" spans="1:38" ht="12.75" customHeight="1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/>
      <c r="AF47" s="1"/>
      <c r="AG47" s="1"/>
      <c r="AH47" s="4"/>
      <c r="AI47" s="1"/>
      <c r="AJ47" s="1"/>
      <c r="AK47" s="1"/>
      <c r="AL47" s="4"/>
    </row>
    <row r="48" spans="1:38" ht="12.75" customHeight="1">
      <c r="A48" s="1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2.75" customHeight="1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48" ht="12.75" customHeight="1" thickBot="1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1" t="s">
        <v>11</v>
      </c>
      <c r="AC50" s="4"/>
      <c r="AD50" s="4"/>
      <c r="AE50" s="4"/>
      <c r="AF50" s="4"/>
      <c r="AG50" s="4"/>
      <c r="AH50" s="4"/>
      <c r="AI50" s="4"/>
      <c r="AJ50" s="4"/>
      <c r="AK50" s="4"/>
      <c r="AL50" s="21"/>
      <c r="AV50" s="21" t="s">
        <v>11</v>
      </c>
    </row>
    <row r="51" spans="1:48" ht="22.5" customHeight="1">
      <c r="A51" s="22"/>
      <c r="B51" s="23"/>
      <c r="C51" s="24" t="s">
        <v>12</v>
      </c>
      <c r="D51" s="25"/>
      <c r="E51" s="26" t="s">
        <v>13</v>
      </c>
      <c r="F51" s="27"/>
      <c r="G51" s="27"/>
      <c r="H51" s="27"/>
      <c r="I51" s="27"/>
      <c r="J51" s="27"/>
      <c r="K51" s="28"/>
      <c r="L51" s="25"/>
      <c r="M51" s="29" t="s">
        <v>14</v>
      </c>
      <c r="N51" s="28"/>
      <c r="O51" s="28"/>
      <c r="P51" s="28"/>
      <c r="Q51" s="28"/>
      <c r="R51" s="28"/>
      <c r="S51" s="28"/>
      <c r="T51" s="25"/>
      <c r="U51" s="29" t="s">
        <v>15</v>
      </c>
      <c r="V51" s="28"/>
      <c r="W51" s="28"/>
      <c r="X51" s="28"/>
      <c r="Y51" s="28"/>
      <c r="Z51" s="28"/>
      <c r="AA51" s="28"/>
      <c r="AB51" s="25"/>
      <c r="AC51" s="29" t="s">
        <v>16</v>
      </c>
      <c r="AD51" s="25"/>
      <c r="AE51" s="29" t="s">
        <v>17</v>
      </c>
      <c r="AF51" s="30"/>
      <c r="AG51" s="29" t="s">
        <v>18</v>
      </c>
      <c r="AH51" s="25"/>
      <c r="AI51" s="29" t="s">
        <v>19</v>
      </c>
      <c r="AJ51" s="25"/>
      <c r="AK51" s="29" t="s">
        <v>20</v>
      </c>
      <c r="AL51" s="31"/>
      <c r="AM51" s="32" t="s">
        <v>21</v>
      </c>
      <c r="AN51" s="33"/>
      <c r="AO51" s="34"/>
      <c r="AP51" s="34"/>
      <c r="AQ51" s="34"/>
      <c r="AR51" s="35"/>
      <c r="AS51" s="32" t="s">
        <v>22</v>
      </c>
      <c r="AT51" s="36"/>
      <c r="AU51" s="37" t="s">
        <v>23</v>
      </c>
      <c r="AV51" s="38"/>
    </row>
    <row r="52" spans="1:48" ht="12.75" customHeight="1">
      <c r="A52" s="39"/>
      <c r="B52" s="40"/>
      <c r="C52" s="43"/>
      <c r="D52" s="44"/>
      <c r="E52" s="45"/>
      <c r="F52" s="46"/>
      <c r="G52" s="45"/>
      <c r="H52" s="46"/>
      <c r="I52" s="47"/>
      <c r="J52" s="46"/>
      <c r="K52" s="13"/>
      <c r="L52" s="48"/>
      <c r="M52" s="49"/>
      <c r="N52" s="46"/>
      <c r="O52" s="45"/>
      <c r="P52" s="49" t="s">
        <v>24</v>
      </c>
      <c r="Q52" s="50"/>
      <c r="R52" s="46"/>
      <c r="S52" s="10"/>
      <c r="T52" s="51"/>
      <c r="U52" s="45"/>
      <c r="V52" s="46"/>
      <c r="W52" s="45"/>
      <c r="X52" s="46"/>
      <c r="Y52" s="47"/>
      <c r="Z52" s="46"/>
      <c r="AA52" s="52"/>
      <c r="AB52" s="48"/>
      <c r="AC52" s="18" t="s">
        <v>25</v>
      </c>
      <c r="AD52" s="51"/>
      <c r="AE52" s="50" t="s">
        <v>26</v>
      </c>
      <c r="AF52" s="51"/>
      <c r="AG52" s="53"/>
      <c r="AH52" s="51"/>
      <c r="AI52" s="53"/>
      <c r="AJ52" s="51"/>
      <c r="AK52" s="46"/>
      <c r="AL52" s="54"/>
      <c r="AM52" s="55"/>
      <c r="AN52" s="55"/>
      <c r="AO52" s="56"/>
      <c r="AP52" s="55"/>
      <c r="AQ52" s="57"/>
      <c r="AR52" s="58"/>
      <c r="AS52" s="59"/>
      <c r="AT52" s="60"/>
      <c r="AU52" s="14"/>
      <c r="AV52" s="61"/>
    </row>
    <row r="53" spans="1:48" ht="12.75" customHeight="1">
      <c r="A53" s="39"/>
      <c r="B53" s="40"/>
      <c r="C53" s="62"/>
      <c r="D53" s="63"/>
      <c r="E53" s="64" t="s">
        <v>27</v>
      </c>
      <c r="F53" s="65"/>
      <c r="G53" s="64" t="s">
        <v>28</v>
      </c>
      <c r="H53" s="65"/>
      <c r="I53" s="66" t="s">
        <v>29</v>
      </c>
      <c r="J53" s="67"/>
      <c r="K53" s="68" t="s">
        <v>30</v>
      </c>
      <c r="L53" s="69"/>
      <c r="M53" s="64" t="s">
        <v>31</v>
      </c>
      <c r="N53" s="65"/>
      <c r="O53" s="64" t="s">
        <v>32</v>
      </c>
      <c r="P53" s="65"/>
      <c r="Q53" s="66" t="s">
        <v>29</v>
      </c>
      <c r="R53" s="67"/>
      <c r="S53" s="68" t="s">
        <v>30</v>
      </c>
      <c r="T53" s="69"/>
      <c r="U53" s="64" t="s">
        <v>27</v>
      </c>
      <c r="V53" s="65"/>
      <c r="W53" s="64" t="s">
        <v>28</v>
      </c>
      <c r="X53" s="65"/>
      <c r="Y53" s="66" t="s">
        <v>29</v>
      </c>
      <c r="Z53" s="67"/>
      <c r="AA53" s="70" t="s">
        <v>30</v>
      </c>
      <c r="AB53" s="69"/>
      <c r="AC53" s="71" t="s">
        <v>33</v>
      </c>
      <c r="AD53" s="51"/>
      <c r="AE53" s="71" t="s">
        <v>34</v>
      </c>
      <c r="AF53" s="51"/>
      <c r="AG53" s="72" t="s">
        <v>35</v>
      </c>
      <c r="AH53" s="51"/>
      <c r="AI53" s="72" t="s">
        <v>35</v>
      </c>
      <c r="AJ53" s="51"/>
      <c r="AK53" s="73"/>
      <c r="AL53" s="74"/>
      <c r="AM53" s="55" t="s">
        <v>36</v>
      </c>
      <c r="AN53" s="58"/>
      <c r="AO53" s="75" t="s">
        <v>37</v>
      </c>
      <c r="AP53" s="58"/>
      <c r="AQ53" s="57" t="s">
        <v>38</v>
      </c>
      <c r="AR53" s="58"/>
      <c r="AS53" s="76"/>
      <c r="AT53" s="58"/>
      <c r="AU53" s="55"/>
      <c r="AV53" s="77"/>
    </row>
    <row r="54" spans="1:48" ht="12" customHeight="1">
      <c r="A54" s="78" t="s">
        <v>39</v>
      </c>
      <c r="B54" s="40" t="s">
        <v>40</v>
      </c>
      <c r="C54" s="41"/>
      <c r="D54" s="79" t="s">
        <v>41</v>
      </c>
      <c r="E54" s="80"/>
      <c r="F54" s="80" t="s">
        <v>41</v>
      </c>
      <c r="G54" s="80"/>
      <c r="H54" s="80" t="s">
        <v>41</v>
      </c>
      <c r="I54" s="80"/>
      <c r="J54" s="80" t="s">
        <v>41</v>
      </c>
      <c r="K54" s="80"/>
      <c r="L54" s="80" t="s">
        <v>41</v>
      </c>
      <c r="M54" s="80"/>
      <c r="N54" s="80" t="s">
        <v>41</v>
      </c>
      <c r="O54" s="80"/>
      <c r="P54" s="80" t="s">
        <v>41</v>
      </c>
      <c r="Q54" s="80"/>
      <c r="R54" s="80" t="s">
        <v>41</v>
      </c>
      <c r="S54" s="80"/>
      <c r="T54" s="80" t="s">
        <v>41</v>
      </c>
      <c r="U54" s="80"/>
      <c r="V54" s="80" t="s">
        <v>41</v>
      </c>
      <c r="W54" s="80"/>
      <c r="X54" s="80" t="s">
        <v>41</v>
      </c>
      <c r="Y54" s="80"/>
      <c r="Z54" s="80" t="s">
        <v>41</v>
      </c>
      <c r="AA54" s="79"/>
      <c r="AB54" s="80" t="s">
        <v>41</v>
      </c>
      <c r="AC54" s="80"/>
      <c r="AD54" s="80" t="s">
        <v>41</v>
      </c>
      <c r="AE54" s="80"/>
      <c r="AF54" s="80" t="s">
        <v>41</v>
      </c>
      <c r="AG54" s="80"/>
      <c r="AH54" s="80" t="s">
        <v>41</v>
      </c>
      <c r="AI54" s="80"/>
      <c r="AJ54" s="80" t="s">
        <v>41</v>
      </c>
      <c r="AK54" s="79"/>
      <c r="AL54" s="81" t="s">
        <v>41</v>
      </c>
      <c r="AM54" s="82"/>
      <c r="AN54" s="79" t="s">
        <v>41</v>
      </c>
      <c r="AO54" s="82"/>
      <c r="AP54" s="79" t="s">
        <v>41</v>
      </c>
      <c r="AQ54" s="82"/>
      <c r="AR54" s="79" t="s">
        <v>41</v>
      </c>
      <c r="AS54" s="83"/>
      <c r="AT54" s="79" t="s">
        <v>41</v>
      </c>
      <c r="AU54" s="82"/>
      <c r="AV54" s="81" t="s">
        <v>41</v>
      </c>
    </row>
    <row r="55" spans="1:48" ht="12" customHeight="1">
      <c r="A55" s="39"/>
      <c r="B55" s="84"/>
      <c r="C55" s="85" t="s">
        <v>42</v>
      </c>
      <c r="D55" s="85" t="s">
        <v>43</v>
      </c>
      <c r="E55" s="85" t="s">
        <v>42</v>
      </c>
      <c r="F55" s="85" t="s">
        <v>43</v>
      </c>
      <c r="G55" s="85" t="s">
        <v>42</v>
      </c>
      <c r="H55" s="85" t="s">
        <v>43</v>
      </c>
      <c r="I55" s="85" t="s">
        <v>42</v>
      </c>
      <c r="J55" s="85" t="s">
        <v>43</v>
      </c>
      <c r="K55" s="85" t="s">
        <v>42</v>
      </c>
      <c r="L55" s="85" t="s">
        <v>43</v>
      </c>
      <c r="M55" s="85" t="s">
        <v>42</v>
      </c>
      <c r="N55" s="85" t="s">
        <v>43</v>
      </c>
      <c r="O55" s="85" t="s">
        <v>42</v>
      </c>
      <c r="P55" s="85" t="s">
        <v>43</v>
      </c>
      <c r="Q55" s="85" t="s">
        <v>42</v>
      </c>
      <c r="R55" s="85" t="s">
        <v>43</v>
      </c>
      <c r="S55" s="85" t="s">
        <v>42</v>
      </c>
      <c r="T55" s="85" t="s">
        <v>43</v>
      </c>
      <c r="U55" s="85" t="s">
        <v>42</v>
      </c>
      <c r="V55" s="85" t="s">
        <v>43</v>
      </c>
      <c r="W55" s="85" t="s">
        <v>42</v>
      </c>
      <c r="X55" s="85" t="s">
        <v>43</v>
      </c>
      <c r="Y55" s="85" t="s">
        <v>42</v>
      </c>
      <c r="Z55" s="85" t="s">
        <v>43</v>
      </c>
      <c r="AA55" s="85" t="s">
        <v>42</v>
      </c>
      <c r="AB55" s="85" t="s">
        <v>43</v>
      </c>
      <c r="AC55" s="85" t="s">
        <v>42</v>
      </c>
      <c r="AD55" s="85" t="s">
        <v>43</v>
      </c>
      <c r="AE55" s="85" t="s">
        <v>42</v>
      </c>
      <c r="AF55" s="85" t="s">
        <v>43</v>
      </c>
      <c r="AG55" s="85" t="s">
        <v>42</v>
      </c>
      <c r="AH55" s="85" t="s">
        <v>43</v>
      </c>
      <c r="AI55" s="85" t="s">
        <v>42</v>
      </c>
      <c r="AJ55" s="85" t="s">
        <v>43</v>
      </c>
      <c r="AK55" s="85" t="s">
        <v>42</v>
      </c>
      <c r="AL55" s="86" t="s">
        <v>43</v>
      </c>
      <c r="AM55" s="85" t="s">
        <v>42</v>
      </c>
      <c r="AN55" s="85" t="s">
        <v>43</v>
      </c>
      <c r="AO55" s="85" t="s">
        <v>42</v>
      </c>
      <c r="AP55" s="85" t="s">
        <v>43</v>
      </c>
      <c r="AQ55" s="85" t="s">
        <v>42</v>
      </c>
      <c r="AR55" s="85" t="s">
        <v>43</v>
      </c>
      <c r="AS55" s="87" t="s">
        <v>42</v>
      </c>
      <c r="AT55" s="85" t="s">
        <v>43</v>
      </c>
      <c r="AU55" s="85" t="s">
        <v>42</v>
      </c>
      <c r="AV55" s="86" t="s">
        <v>43</v>
      </c>
    </row>
    <row r="56" spans="1:48" ht="12" customHeight="1">
      <c r="A56" s="39"/>
      <c r="B56" s="84"/>
      <c r="C56" s="85"/>
      <c r="D56" s="85" t="s">
        <v>44</v>
      </c>
      <c r="E56" s="85"/>
      <c r="F56" s="85" t="s">
        <v>44</v>
      </c>
      <c r="G56" s="85"/>
      <c r="H56" s="85" t="s">
        <v>44</v>
      </c>
      <c r="I56" s="85"/>
      <c r="J56" s="85" t="s">
        <v>44</v>
      </c>
      <c r="K56" s="85"/>
      <c r="L56" s="85" t="s">
        <v>44</v>
      </c>
      <c r="M56" s="85"/>
      <c r="N56" s="85" t="s">
        <v>44</v>
      </c>
      <c r="O56" s="85"/>
      <c r="P56" s="85" t="s">
        <v>44</v>
      </c>
      <c r="Q56" s="85"/>
      <c r="R56" s="85" t="s">
        <v>44</v>
      </c>
      <c r="S56" s="85"/>
      <c r="T56" s="85" t="s">
        <v>44</v>
      </c>
      <c r="U56" s="85"/>
      <c r="V56" s="85" t="s">
        <v>44</v>
      </c>
      <c r="W56" s="85"/>
      <c r="X56" s="85" t="s">
        <v>44</v>
      </c>
      <c r="Y56" s="85"/>
      <c r="Z56" s="85" t="s">
        <v>44</v>
      </c>
      <c r="AA56" s="85"/>
      <c r="AB56" s="85" t="s">
        <v>44</v>
      </c>
      <c r="AC56" s="85"/>
      <c r="AD56" s="85" t="s">
        <v>44</v>
      </c>
      <c r="AE56" s="85"/>
      <c r="AF56" s="85" t="s">
        <v>44</v>
      </c>
      <c r="AG56" s="85"/>
      <c r="AH56" s="85" t="s">
        <v>44</v>
      </c>
      <c r="AI56" s="85"/>
      <c r="AJ56" s="85" t="s">
        <v>44</v>
      </c>
      <c r="AK56" s="85"/>
      <c r="AL56" s="86" t="s">
        <v>44</v>
      </c>
      <c r="AM56" s="82"/>
      <c r="AN56" s="85" t="s">
        <v>44</v>
      </c>
      <c r="AO56" s="82"/>
      <c r="AP56" s="85" t="s">
        <v>44</v>
      </c>
      <c r="AQ56" s="82"/>
      <c r="AR56" s="85" t="s">
        <v>44</v>
      </c>
      <c r="AS56" s="83"/>
      <c r="AT56" s="85" t="s">
        <v>44</v>
      </c>
      <c r="AU56" s="82"/>
      <c r="AV56" s="86" t="s">
        <v>44</v>
      </c>
    </row>
    <row r="57" spans="1:48" ht="15" customHeight="1" thickBot="1">
      <c r="A57" s="89" t="s">
        <v>45</v>
      </c>
      <c r="B57" s="90" t="s">
        <v>46</v>
      </c>
      <c r="C57" s="91">
        <v>1</v>
      </c>
      <c r="D57" s="91">
        <v>2</v>
      </c>
      <c r="E57" s="91">
        <v>3</v>
      </c>
      <c r="F57" s="91">
        <v>4</v>
      </c>
      <c r="G57" s="91">
        <v>5</v>
      </c>
      <c r="H57" s="91">
        <v>6</v>
      </c>
      <c r="I57" s="91">
        <v>7</v>
      </c>
      <c r="J57" s="91">
        <v>8</v>
      </c>
      <c r="K57" s="91">
        <v>9</v>
      </c>
      <c r="L57" s="91">
        <v>10</v>
      </c>
      <c r="M57" s="91">
        <v>11</v>
      </c>
      <c r="N57" s="91">
        <v>12</v>
      </c>
      <c r="O57" s="91">
        <v>13</v>
      </c>
      <c r="P57" s="91">
        <v>14</v>
      </c>
      <c r="Q57" s="91">
        <v>15</v>
      </c>
      <c r="R57" s="91">
        <v>16</v>
      </c>
      <c r="S57" s="91">
        <v>17</v>
      </c>
      <c r="T57" s="91">
        <v>18</v>
      </c>
      <c r="U57" s="91">
        <v>19</v>
      </c>
      <c r="V57" s="91">
        <v>20</v>
      </c>
      <c r="W57" s="91">
        <v>21</v>
      </c>
      <c r="X57" s="91">
        <v>22</v>
      </c>
      <c r="Y57" s="91">
        <v>23</v>
      </c>
      <c r="Z57" s="91">
        <v>24</v>
      </c>
      <c r="AA57" s="91">
        <v>25</v>
      </c>
      <c r="AB57" s="91">
        <v>26</v>
      </c>
      <c r="AC57" s="91">
        <v>27</v>
      </c>
      <c r="AD57" s="91">
        <v>28</v>
      </c>
      <c r="AE57" s="91">
        <v>29</v>
      </c>
      <c r="AF57" s="91">
        <v>30</v>
      </c>
      <c r="AG57" s="91">
        <v>31</v>
      </c>
      <c r="AH57" s="91">
        <v>32</v>
      </c>
      <c r="AI57" s="91">
        <v>33</v>
      </c>
      <c r="AJ57" s="91">
        <v>34</v>
      </c>
      <c r="AK57" s="91">
        <v>35</v>
      </c>
      <c r="AL57" s="93">
        <v>36</v>
      </c>
      <c r="AM57" s="91">
        <v>37</v>
      </c>
      <c r="AN57" s="91">
        <v>38</v>
      </c>
      <c r="AO57" s="91">
        <v>39</v>
      </c>
      <c r="AP57" s="91">
        <v>40</v>
      </c>
      <c r="AQ57" s="91">
        <v>41</v>
      </c>
      <c r="AR57" s="93">
        <v>42</v>
      </c>
      <c r="AS57" s="91">
        <v>43</v>
      </c>
      <c r="AT57" s="91">
        <v>44</v>
      </c>
      <c r="AU57" s="91">
        <v>45</v>
      </c>
      <c r="AV57" s="93">
        <v>46</v>
      </c>
    </row>
    <row r="58" spans="1:48" ht="15" customHeight="1" thickTop="1">
      <c r="A58" s="94" t="s">
        <v>69</v>
      </c>
      <c r="B58" s="95">
        <v>21</v>
      </c>
      <c r="C58" s="96">
        <f>ZAKLAD!E58+ZAKLAD!G58+ZAKLAD!I58+ZAKLAD!M58+ZAKLAD!O58+ZAKLAD!Q58+ZAKLAD!U58+ZAKLAD!W58+ZAKLAD!Y58+ZAKLAD!AC58+ZAKLAD!AE58+ZAKLAD!AG58+ZAKLAD!AI58+ZAKLAD!AK58</f>
        <v>84558408</v>
      </c>
      <c r="D58" s="97">
        <f>IF(ZAKLAD!C58&gt;0,ROUND((ZAKLAD!K58*ZAKLAD!L58+ZAKLAD!S58*ZAKLAD!T58+ZAKLAD!AA58*ZAKLAD!AB58+ZAKLAD!AC58*ZAKLAD!AD58+ZAKLAD!AE58*ZAKLAD!AF58+ZAKLAD!AG58*ZAKLAD!AH58+ZAKLAD!AI58*ZAKLAD!AJ58+ZAKLAD!AK58*ZAKLAD!AL58)/ZAKLAD!C58,2),0)</f>
        <v>7.88</v>
      </c>
      <c r="E58" s="96">
        <f>ZAKLAD!E59+ZAKLAD!E71</f>
        <v>8013308</v>
      </c>
      <c r="F58" s="97">
        <f>IF(ZAKLAD!E58&gt;0,ROUND((ZAKLAD!E59*ZAKLAD!F59+ZAKLAD!E71*ZAKLAD!F71)/ZAKLAD!E58,2),0)</f>
        <v>5.71</v>
      </c>
      <c r="G58" s="96">
        <f>ZAKLAD!G59+ZAKLAD!G71</f>
        <v>25607727</v>
      </c>
      <c r="H58" s="97">
        <f>IF(ZAKLAD!G58&gt;0,ROUND((ZAKLAD!G59*ZAKLAD!H59+ZAKLAD!G71*ZAKLAD!H71)/ZAKLAD!G58,2),0)</f>
        <v>6.42</v>
      </c>
      <c r="I58" s="96">
        <f>ZAKLAD!I59+ZAKLAD!I71</f>
        <v>3528934</v>
      </c>
      <c r="J58" s="97">
        <f>IF(ZAKLAD!I58&gt;0,ROUND((ZAKLAD!I59*ZAKLAD!J59+ZAKLAD!I71*ZAKLAD!J71)/ZAKLAD!I58,2),0)</f>
        <v>5.29</v>
      </c>
      <c r="K58" s="96">
        <f>ZAKLAD!E58+ZAKLAD!G58+ZAKLAD!I58</f>
        <v>37149969</v>
      </c>
      <c r="L58" s="97">
        <f>IF(ZAKLAD!K58&gt;0,ROUND((ZAKLAD!E58*ZAKLAD!F58+ZAKLAD!G58*ZAKLAD!H58+ZAKLAD!I58*ZAKLAD!J58)/ZAKLAD!K58,2),0)</f>
        <v>6.16</v>
      </c>
      <c r="M58" s="96">
        <f>ZAKLAD!M59+ZAKLAD!M71</f>
        <v>279418</v>
      </c>
      <c r="N58" s="97">
        <f>IF(ZAKLAD!M58&gt;0,ROUND((ZAKLAD!M59*ZAKLAD!N59+ZAKLAD!M71*ZAKLAD!N71)/ZAKLAD!M58,2),0)</f>
        <v>4.8</v>
      </c>
      <c r="O58" s="96">
        <f>ZAKLAD!O59+ZAKLAD!O71</f>
        <v>3708498</v>
      </c>
      <c r="P58" s="97">
        <f>IF(ZAKLAD!O58&gt;0,ROUND((ZAKLAD!O59*ZAKLAD!P59+ZAKLAD!O71*ZAKLAD!P71)/ZAKLAD!O58,2),0)</f>
        <v>6.21</v>
      </c>
      <c r="Q58" s="96">
        <f>ZAKLAD!Q59+ZAKLAD!Q71</f>
        <v>6045064</v>
      </c>
      <c r="R58" s="97">
        <f>IF(ZAKLAD!Q58&gt;0,ROUND((ZAKLAD!Q59*ZAKLAD!R59+ZAKLAD!Q71*ZAKLAD!R71)/ZAKLAD!Q58,2),0)</f>
        <v>6.02</v>
      </c>
      <c r="S58" s="96">
        <f>ZAKLAD!M58+ZAKLAD!O58+ZAKLAD!Q58</f>
        <v>10032980</v>
      </c>
      <c r="T58" s="97">
        <f>IF(ZAKLAD!S58&gt;0,ROUND((ZAKLAD!M58*ZAKLAD!N58+ZAKLAD!O58*ZAKLAD!P58+ZAKLAD!Q58*ZAKLAD!R58)/ZAKLAD!S58,2),0)</f>
        <v>6.06</v>
      </c>
      <c r="U58" s="96">
        <f>ZAKLAD!U59+ZAKLAD!U71</f>
        <v>0</v>
      </c>
      <c r="V58" s="97">
        <f>IF(ZAKLAD!U58&gt;0,ROUND((ZAKLAD!U59*ZAKLAD!V59+ZAKLAD!U71*ZAKLAD!V71)/ZAKLAD!U58,2),0)</f>
        <v>0</v>
      </c>
      <c r="W58" s="96">
        <f>ZAKLAD!W59+ZAKLAD!W71</f>
        <v>0</v>
      </c>
      <c r="X58" s="97">
        <f>IF(ZAKLAD!W58&gt;0,ROUND((ZAKLAD!W59*ZAKLAD!X59+ZAKLAD!W71*ZAKLAD!X71)/ZAKLAD!W58,2),0)</f>
        <v>0</v>
      </c>
      <c r="Y58" s="96">
        <f>ZAKLAD!Y59+ZAKLAD!Y71</f>
        <v>0</v>
      </c>
      <c r="Z58" s="97">
        <f>IF(ZAKLAD!Y58&gt;0,ROUND((ZAKLAD!Y59*ZAKLAD!Z59+ZAKLAD!Y71*ZAKLAD!Z71)/ZAKLAD!Y58,2),0)</f>
        <v>0</v>
      </c>
      <c r="AA58" s="96">
        <f>ZAKLAD!U58+ZAKLAD!W58+ZAKLAD!Y58</f>
        <v>0</v>
      </c>
      <c r="AB58" s="97">
        <f>IF(ZAKLAD!AA58&gt;0,ROUND((ZAKLAD!U58*ZAKLAD!V58+ZAKLAD!W58*ZAKLAD!X58+ZAKLAD!Y58*ZAKLAD!Z58)/ZAKLAD!AA58,2),0)</f>
        <v>0</v>
      </c>
      <c r="AC58" s="141">
        <f>ZAKLAD!AC59+ZAKLAD!AC71</f>
        <v>4390141</v>
      </c>
      <c r="AD58" s="97">
        <f>IF(ZAKLAD!AC58&gt;0,ROUND((ZAKLAD!AC59*ZAKLAD!AD59+ZAKLAD!AC71*ZAKLAD!AD71)/ZAKLAD!AC58,2),0)</f>
        <v>5.5</v>
      </c>
      <c r="AE58" s="96">
        <f>ZAKLAD!AE59+ZAKLAD!AE71</f>
        <v>299794</v>
      </c>
      <c r="AF58" s="97">
        <f>IF(ZAKLAD!AE58&gt;0,ROUND((ZAKLAD!AE59*ZAKLAD!AF59+ZAKLAD!AE71*ZAKLAD!AF71)/ZAKLAD!AE58,2),0)</f>
        <v>7.13</v>
      </c>
      <c r="AG58" s="96">
        <f>ZAKLAD!AG59+ZAKLAD!AG71</f>
        <v>2778702</v>
      </c>
      <c r="AH58" s="97">
        <f>IF(ZAKLAD!AG58&gt;0,ROUND((ZAKLAD!AG59*ZAKLAD!AH59+ZAKLAD!AG71*ZAKLAD!AH71)/ZAKLAD!AG58,2),0)</f>
        <v>7.7</v>
      </c>
      <c r="AI58" s="96">
        <f>ZAKLAD!AI59+ZAKLAD!AI71</f>
        <v>29607632</v>
      </c>
      <c r="AJ58" s="97">
        <f>IF(ZAKLAD!AI58&gt;0,ROUND((ZAKLAD!AI59*ZAKLAD!AJ59+ZAKLAD!AI71*ZAKLAD!AJ71)/ZAKLAD!AI58,2),0)</f>
        <v>11.01</v>
      </c>
      <c r="AK58" s="96">
        <f>ZAKLAD!AK59+ZAKLAD!AK71</f>
        <v>299190</v>
      </c>
      <c r="AL58" s="98">
        <f>IF(ZAKLAD!AK58&gt;0,ROUND((ZAKLAD!AK59*ZAKLAD!AL59+ZAKLAD!AK71*ZAKLAD!AL71)/ZAKLAD!AK58,2),0)</f>
        <v>9.9</v>
      </c>
      <c r="AM58" s="99">
        <f>ZAKLAD!E58+ZAKLAD!M58+ZAKLAD!U58</f>
        <v>8292726</v>
      </c>
      <c r="AN58" s="100">
        <f>IF(ZAKLAD!AM58&gt;0,ROUND((ZAKLAD!E58*ZAKLAD!F58+ZAKLAD!M58*ZAKLAD!N58+ZAKLAD!U58*ZAKLAD!V58)/ZAKLAD!AM58,2),0)</f>
        <v>5.68</v>
      </c>
      <c r="AO58" s="99">
        <f>ZAKLAD!G58+ZAKLAD!O58+ZAKLAD!W58+ZAKLAD!AG58</f>
        <v>32094927</v>
      </c>
      <c r="AP58" s="100">
        <f>IF(ZAKLAD!AO58&gt;0,ROUND((ZAKLAD!G58*ZAKLAD!H58+ZAKLAD!O58*ZAKLAD!P58+ZAKLAD!W58*ZAKLAD!X58+ZAKLAD!AG58*ZAKLAD!AH58)/ZAKLAD!AO58,2),0)</f>
        <v>6.51</v>
      </c>
      <c r="AQ58" s="99">
        <f>ZAKLAD!I58+ZAKLAD!Q58+ZAKLAD!Y58</f>
        <v>9573998</v>
      </c>
      <c r="AR58" s="101">
        <f>IF(ZAKLAD!AQ58&gt;0,ROUND((ZAKLAD!I58*ZAKLAD!J58+ZAKLAD!Q58*ZAKLAD!R58+ZAKLAD!Y58*ZAKLAD!Z58)/ZAKLAD!AQ58,2),0)</f>
        <v>5.75</v>
      </c>
      <c r="AS58" s="99">
        <f>ZAKLAD!AE58+ZAKLAD!AG58+ZAKLAD!AI58</f>
        <v>32686128</v>
      </c>
      <c r="AT58" s="100">
        <f>IF(ZAKLAD!AS58&gt;0,ROUND((ZAKLAD!AE58*ZAKLAD!AF58+ZAKLAD!AG58*ZAKLAD!AH58+ZAKLAD!AI58*ZAKLAD!AJ58)/ZAKLAD!AS58,2),0)</f>
        <v>10.69</v>
      </c>
      <c r="AU58" s="99">
        <f>ZAKLAD!C58-(ZAKLAD!AC58+ZAKLAD!AI58)</f>
        <v>50560635</v>
      </c>
      <c r="AV58" s="101">
        <f>IF(ZAKLAD!AU58&gt;0,ROUND((ZAKLAD!E58*ZAKLAD!F58+ZAKLAD!G58*ZAKLAD!H58+ZAKLAD!I58*ZAKLAD!J58+ZAKLAD!M58*ZAKLAD!N58+ZAKLAD!O58*ZAKLAD!P58+ZAKLAD!Q58*ZAKLAD!R58+ZAKLAD!U58*ZAKLAD!V58+ZAKLAD!W58*ZAKLAD!X58+ZAKLAD!Y58*ZAKLAD!Z58+ZAKLAD!AE58*ZAKLAD!AF58+ZAKLAD!AG58*ZAKLAD!AH58+ZAKLAD!AK58*ZAKLAD!AL58)/ZAKLAD!AU58,2),0)</f>
        <v>6.25</v>
      </c>
    </row>
    <row r="59" spans="1:48" ht="15" customHeight="1">
      <c r="A59" s="102" t="s">
        <v>48</v>
      </c>
      <c r="B59" s="103">
        <v>22</v>
      </c>
      <c r="C59" s="104">
        <f>ZAKLAD!E59+ZAKLAD!G59+ZAKLAD!I59+ZAKLAD!M59+ZAKLAD!O59+ZAKLAD!Q59+ZAKLAD!U59+ZAKLAD!W59+ZAKLAD!Y59+ZAKLAD!AC59+ZAKLAD!AE59+ZAKLAD!AG59+ZAKLAD!AI59+ZAKLAD!AK59</f>
        <v>82288934</v>
      </c>
      <c r="D59" s="105">
        <f>IF(ZAKLAD!C59&gt;0,ROUND((ZAKLAD!K59*ZAKLAD!L59+ZAKLAD!S59*ZAKLAD!T59+ZAKLAD!AA59*ZAKLAD!AB59+ZAKLAD!AC59*ZAKLAD!AD59+ZAKLAD!AE59*ZAKLAD!AF59+ZAKLAD!AG59*ZAKLAD!AH59+ZAKLAD!AI59*ZAKLAD!AJ59+ZAKLAD!AK59*ZAKLAD!AL59)/ZAKLAD!C59,2),0)</f>
        <v>8.1</v>
      </c>
      <c r="E59" s="104">
        <f>SUM(ZAKLAD!E60:ZAKLAD!E62)+(ZAKLAD!E68+ZAKLAD!E69)</f>
        <v>7975120</v>
      </c>
      <c r="F59" s="105">
        <f>IF(ZAKLAD!E59&gt;0,ROUND((ZAKLAD!E60*ZAKLAD!F60+ZAKLAD!E61*ZAKLAD!F61+ZAKLAD!E62*ZAKLAD!F62+ZAKLAD!E68*ZAKLAD!F68+ZAKLAD!E69*ZAKLAD!F69)/ZAKLAD!E59,2),0)</f>
        <v>5.74</v>
      </c>
      <c r="G59" s="104">
        <f>SUM(ZAKLAD!G60:ZAKLAD!G62)+(ZAKLAD!G68+ZAKLAD!G69)</f>
        <v>23613318</v>
      </c>
      <c r="H59" s="105">
        <f>IF(ZAKLAD!G59&gt;0,ROUND((ZAKLAD!G60*ZAKLAD!H60+ZAKLAD!G61*ZAKLAD!H61+ZAKLAD!G62*ZAKLAD!H62+ZAKLAD!G68*ZAKLAD!H68+ZAKLAD!G69*ZAKLAD!H69)/ZAKLAD!G59,2),0)</f>
        <v>6.96</v>
      </c>
      <c r="I59" s="104">
        <f>SUM(ZAKLAD!I60:ZAKLAD!I62)+(ZAKLAD!I68+ZAKLAD!I69)</f>
        <v>3512336</v>
      </c>
      <c r="J59" s="105">
        <f>IF(ZAKLAD!I59&gt;0,ROUND((ZAKLAD!I60*ZAKLAD!J60+ZAKLAD!I61*ZAKLAD!J61+ZAKLAD!I62*ZAKLAD!J62+ZAKLAD!I68*ZAKLAD!J68+ZAKLAD!I69*ZAKLAD!J69)/ZAKLAD!I59,2),0)</f>
        <v>5.32</v>
      </c>
      <c r="K59" s="104">
        <f>ZAKLAD!E59+ZAKLAD!G59+ZAKLAD!I59</f>
        <v>35100774</v>
      </c>
      <c r="L59" s="105">
        <f>IF(ZAKLAD!K59&gt;0,ROUND((ZAKLAD!E59*ZAKLAD!F59+ZAKLAD!G59*ZAKLAD!H59+ZAKLAD!I59*ZAKLAD!J59)/ZAKLAD!K59,2),0)</f>
        <v>6.52</v>
      </c>
      <c r="M59" s="104">
        <f>SUM(ZAKLAD!M60:ZAKLAD!M62)+(ZAKLAD!M68+ZAKLAD!M69)</f>
        <v>279418</v>
      </c>
      <c r="N59" s="105">
        <f>IF(ZAKLAD!M59&gt;0,ROUND((ZAKLAD!M60*ZAKLAD!N60+ZAKLAD!M61*ZAKLAD!N61+ZAKLAD!M62*ZAKLAD!N62+ZAKLAD!M68*ZAKLAD!N68+ZAKLAD!M69*ZAKLAD!N69)/ZAKLAD!M59,2),0)</f>
        <v>4.8</v>
      </c>
      <c r="O59" s="104">
        <f>SUM(ZAKLAD!O60:ZAKLAD!O62)+(ZAKLAD!O68+ZAKLAD!O69)</f>
        <v>3708498</v>
      </c>
      <c r="P59" s="105">
        <f>IF(ZAKLAD!O59&gt;0,ROUND((ZAKLAD!O60*ZAKLAD!P60+ZAKLAD!O61*ZAKLAD!P61+ZAKLAD!O62*ZAKLAD!P62+ZAKLAD!O68*ZAKLAD!P68+ZAKLAD!O69*ZAKLAD!P69)/ZAKLAD!O59,2),0)</f>
        <v>6.21</v>
      </c>
      <c r="Q59" s="104">
        <f>SUM(ZAKLAD!Q60:ZAKLAD!Q62)+(ZAKLAD!Q68+ZAKLAD!Q69)</f>
        <v>6045064</v>
      </c>
      <c r="R59" s="105">
        <f>IF(ZAKLAD!Q59&gt;0,ROUND((ZAKLAD!Q60*ZAKLAD!R60+ZAKLAD!Q61*ZAKLAD!R61+ZAKLAD!Q62*ZAKLAD!R62+ZAKLAD!Q68*ZAKLAD!R68+ZAKLAD!Q69*ZAKLAD!R69)/ZAKLAD!Q59,2),0)</f>
        <v>6.02</v>
      </c>
      <c r="S59" s="104">
        <f>ZAKLAD!M59+ZAKLAD!O59+ZAKLAD!Q59</f>
        <v>10032980</v>
      </c>
      <c r="T59" s="105">
        <f>IF(ZAKLAD!S59&gt;0,ROUND((ZAKLAD!M59*ZAKLAD!N59+ZAKLAD!O59*ZAKLAD!P59+ZAKLAD!Q59*ZAKLAD!R59)/ZAKLAD!S59,2),0)</f>
        <v>6.06</v>
      </c>
      <c r="U59" s="104">
        <f>SUM(ZAKLAD!U60:ZAKLAD!U62)+(ZAKLAD!U68+ZAKLAD!U69)</f>
        <v>0</v>
      </c>
      <c r="V59" s="105">
        <f>IF(ZAKLAD!U59&gt;0,ROUND((ZAKLAD!U60*ZAKLAD!V60+ZAKLAD!U61*ZAKLAD!V61+ZAKLAD!U62*ZAKLAD!V62+ZAKLAD!U68*ZAKLAD!V68+ZAKLAD!U69*ZAKLAD!V69)/ZAKLAD!U59,2),0)</f>
        <v>0</v>
      </c>
      <c r="W59" s="104">
        <f>SUM(ZAKLAD!W60:ZAKLAD!W62)+(ZAKLAD!W68+ZAKLAD!W69)</f>
        <v>0</v>
      </c>
      <c r="X59" s="105">
        <f>IF(ZAKLAD!W59&gt;0,ROUND((ZAKLAD!W60*ZAKLAD!X60+ZAKLAD!W61*ZAKLAD!X61+ZAKLAD!W62*ZAKLAD!X62+ZAKLAD!W68*ZAKLAD!X68+ZAKLAD!W69*ZAKLAD!X69)/ZAKLAD!W59,2),0)</f>
        <v>0</v>
      </c>
      <c r="Y59" s="104">
        <f>SUM(ZAKLAD!Y60:ZAKLAD!Y62)+(ZAKLAD!Y68+ZAKLAD!Y69)</f>
        <v>0</v>
      </c>
      <c r="Z59" s="105">
        <f>IF(ZAKLAD!Y59&gt;0,ROUND((ZAKLAD!Y60*ZAKLAD!Z60+ZAKLAD!Y61*ZAKLAD!Z61+ZAKLAD!Y62*ZAKLAD!Z62+ZAKLAD!Y68*ZAKLAD!Z68+ZAKLAD!Y69*ZAKLAD!Z69)/ZAKLAD!Y59,2),0)</f>
        <v>0</v>
      </c>
      <c r="AA59" s="104">
        <f>ZAKLAD!U59+ZAKLAD!W59+ZAKLAD!Y59</f>
        <v>0</v>
      </c>
      <c r="AB59" s="105">
        <f>IF(ZAKLAD!AA59&gt;0,ROUND((ZAKLAD!U59*ZAKLAD!V59+ZAKLAD!W59*ZAKLAD!X59+ZAKLAD!Y59*ZAKLAD!Z59)/ZAKLAD!AA59,2),0)</f>
        <v>0</v>
      </c>
      <c r="AC59" s="116">
        <f>SUM(ZAKLAD!AC60:ZAKLAD!AC62)+(ZAKLAD!AC68+ZAKLAD!AC69)</f>
        <v>4390141</v>
      </c>
      <c r="AD59" s="105">
        <f>IF(ZAKLAD!AC59&gt;0,ROUND((ZAKLAD!AC60*ZAKLAD!AD60+ZAKLAD!AC61*ZAKLAD!AD61+ZAKLAD!AC62*ZAKLAD!AD62+ZAKLAD!AC68*ZAKLAD!AD68+ZAKLAD!AC69*ZAKLAD!AD69)/ZAKLAD!AC59,2),0)</f>
        <v>5.5</v>
      </c>
      <c r="AE59" s="104">
        <f>SUM(ZAKLAD!AE60:ZAKLAD!AE62)+(ZAKLAD!AE68+ZAKLAD!AE69)</f>
        <v>299794</v>
      </c>
      <c r="AF59" s="105">
        <f>IF(ZAKLAD!AE59&gt;0,ROUND((ZAKLAD!AE60*ZAKLAD!AF60+ZAKLAD!AE61*ZAKLAD!AF61+ZAKLAD!AE62*ZAKLAD!AF62+ZAKLAD!AE68*ZAKLAD!AF68+ZAKLAD!AE69*ZAKLAD!AF69)/ZAKLAD!AE59,2),0)</f>
        <v>7.13</v>
      </c>
      <c r="AG59" s="104">
        <f>SUM(ZAKLAD!AG60:ZAKLAD!AG62)+(ZAKLAD!AG68+ZAKLAD!AG69)</f>
        <v>2603834</v>
      </c>
      <c r="AH59" s="105">
        <f>IF(ZAKLAD!AG59&gt;0,ROUND((ZAKLAD!AG60*ZAKLAD!AH60+ZAKLAD!AG61*ZAKLAD!AH61+ZAKLAD!AG62*ZAKLAD!AH62+ZAKLAD!AG68*ZAKLAD!AH68+ZAKLAD!AG69*ZAKLAD!AH69)/ZAKLAD!AG59,2),0)</f>
        <v>8.22</v>
      </c>
      <c r="AI59" s="104">
        <f>SUM(ZAKLAD!AI60:ZAKLAD!AI62)+(ZAKLAD!AI68+ZAKLAD!AI69)</f>
        <v>29565054</v>
      </c>
      <c r="AJ59" s="105">
        <f>IF(ZAKLAD!AI59&gt;0,ROUND((ZAKLAD!AI60*ZAKLAD!AJ60+ZAKLAD!AI61*ZAKLAD!AJ61+ZAKLAD!AI62*ZAKLAD!AJ62+ZAKLAD!AI68*ZAKLAD!AJ68+ZAKLAD!AI69*ZAKLAD!AJ69)/ZAKLAD!AI59,2),0)</f>
        <v>11.03</v>
      </c>
      <c r="AK59" s="104">
        <f>SUM(ZAKLAD!AK60:ZAKLAD!AK62)+(ZAKLAD!AK68+ZAKLAD!AK69)</f>
        <v>296357</v>
      </c>
      <c r="AL59" s="106">
        <f>IF(ZAKLAD!AK59&gt;0,ROUND((ZAKLAD!AK60*ZAKLAD!AL60+ZAKLAD!AK61*ZAKLAD!AL61+ZAKLAD!AK62*ZAKLAD!AL62+ZAKLAD!AK68*ZAKLAD!AL68+ZAKLAD!AK69*ZAKLAD!AL69)/ZAKLAD!AK59,2),0)</f>
        <v>9.99</v>
      </c>
      <c r="AM59" s="107">
        <f>ZAKLAD!E59+ZAKLAD!M59+ZAKLAD!U59</f>
        <v>8254538</v>
      </c>
      <c r="AN59" s="108">
        <f>IF(ZAKLAD!AM59&gt;0,ROUND((ZAKLAD!E59*ZAKLAD!F59+ZAKLAD!M59*ZAKLAD!N59+ZAKLAD!U59*ZAKLAD!V59)/ZAKLAD!AM59,2),0)</f>
        <v>5.71</v>
      </c>
      <c r="AO59" s="107">
        <f>ZAKLAD!G59+ZAKLAD!O59+ZAKLAD!W59+ZAKLAD!AG59</f>
        <v>29925650</v>
      </c>
      <c r="AP59" s="108">
        <f>IF(ZAKLAD!AO59&gt;0,ROUND((ZAKLAD!G59*ZAKLAD!H59+ZAKLAD!O59*ZAKLAD!P59+ZAKLAD!W59*ZAKLAD!X59+ZAKLAD!AG59*ZAKLAD!AH59)/ZAKLAD!AO59,2),0)</f>
        <v>6.98</v>
      </c>
      <c r="AQ59" s="107">
        <f>ZAKLAD!I59+ZAKLAD!Q59+ZAKLAD!Y59</f>
        <v>9557400</v>
      </c>
      <c r="AR59" s="109">
        <f>IF(ZAKLAD!AQ59&gt;0,ROUND((ZAKLAD!I59*ZAKLAD!J59+ZAKLAD!Q59*ZAKLAD!R59+ZAKLAD!Y59*ZAKLAD!Z59)/ZAKLAD!AQ59,2),0)</f>
        <v>5.76</v>
      </c>
      <c r="AS59" s="107">
        <f>ZAKLAD!AE59+ZAKLAD!AG59+ZAKLAD!AI59</f>
        <v>32468682</v>
      </c>
      <c r="AT59" s="108">
        <f>IF(ZAKLAD!AS59&gt;0,ROUND((ZAKLAD!AE59*ZAKLAD!AF59+ZAKLAD!AG59*ZAKLAD!AH59+ZAKLAD!AI59*ZAKLAD!AJ59)/ZAKLAD!AS59,2),0)</f>
        <v>10.77</v>
      </c>
      <c r="AU59" s="107">
        <f>ZAKLAD!C59-(ZAKLAD!AC59+ZAKLAD!AI59)</f>
        <v>48333739</v>
      </c>
      <c r="AV59" s="109">
        <f>IF(ZAKLAD!AU59&gt;0,ROUND((ZAKLAD!E59*ZAKLAD!F59+ZAKLAD!G59*ZAKLAD!H59+ZAKLAD!I59*ZAKLAD!J59+ZAKLAD!M59*ZAKLAD!N59+ZAKLAD!O59*ZAKLAD!P59+ZAKLAD!Q59*ZAKLAD!R59+ZAKLAD!U59*ZAKLAD!V59+ZAKLAD!W59*ZAKLAD!X59+ZAKLAD!Y59*ZAKLAD!Z59+ZAKLAD!AE59*ZAKLAD!AF59+ZAKLAD!AG59*ZAKLAD!AH59+ZAKLAD!AK59*ZAKLAD!AL59)/ZAKLAD!AU59,2),0)</f>
        <v>6.54</v>
      </c>
    </row>
    <row r="60" spans="1:48" ht="15" customHeight="1">
      <c r="A60" s="110" t="s">
        <v>50</v>
      </c>
      <c r="B60" s="119">
        <v>23</v>
      </c>
      <c r="C60" s="120">
        <f>ZAKLAD!E60+ZAKLAD!G60+ZAKLAD!I60+ZAKLAD!M60+ZAKLAD!O60+ZAKLAD!Q60+ZAKLAD!U60+ZAKLAD!W60+ZAKLAD!Y60+ZAKLAD!AC60+ZAKLAD!AE60+ZAKLAD!AG60+ZAKLAD!AI60+ZAKLAD!AK60</f>
        <v>22420244</v>
      </c>
      <c r="D60" s="121">
        <f>IF(ZAKLAD!C60&gt;0,ROUND((ZAKLAD!K60*ZAKLAD!L60+ZAKLAD!S60*ZAKLAD!T60+ZAKLAD!AA60*ZAKLAD!AB60+ZAKLAD!AC60*ZAKLAD!AD60+ZAKLAD!AE60*ZAKLAD!AF60+ZAKLAD!AG60*ZAKLAD!AH60+ZAKLAD!AI60*ZAKLAD!AJ60+ZAKLAD!AK60*ZAKLAD!AL60)/ZAKLAD!C60,2),0)</f>
        <v>6.47</v>
      </c>
      <c r="E60" s="122">
        <v>2223029</v>
      </c>
      <c r="F60" s="123">
        <v>5.777</v>
      </c>
      <c r="G60" s="122">
        <v>11437325</v>
      </c>
      <c r="H60" s="123">
        <v>6.751</v>
      </c>
      <c r="I60" s="122">
        <v>1459026</v>
      </c>
      <c r="J60" s="123">
        <v>5.496</v>
      </c>
      <c r="K60" s="120">
        <f>ZAKLAD!E60+ZAKLAD!G60+ZAKLAD!I60</f>
        <v>15119380</v>
      </c>
      <c r="L60" s="121">
        <f>IF(ZAKLAD!K60&gt;0,ROUND((ZAKLAD!E60*ZAKLAD!F60+ZAKLAD!G60*ZAKLAD!H60+ZAKLAD!I60*ZAKLAD!J60)/ZAKLAD!K60,2),0)</f>
        <v>6.49</v>
      </c>
      <c r="M60" s="122">
        <v>0</v>
      </c>
      <c r="N60" s="123">
        <v>0</v>
      </c>
      <c r="O60" s="122">
        <v>613117</v>
      </c>
      <c r="P60" s="123">
        <v>6.729</v>
      </c>
      <c r="Q60" s="122">
        <v>2117903</v>
      </c>
      <c r="R60" s="123">
        <v>6.499</v>
      </c>
      <c r="S60" s="120">
        <f>ZAKLAD!M60+ZAKLAD!O60+ZAKLAD!Q60</f>
        <v>2731020</v>
      </c>
      <c r="T60" s="121">
        <f>IF(ZAKLAD!S60&gt;0,ROUND((ZAKLAD!M60*ZAKLAD!N60+ZAKLAD!O60*ZAKLAD!P60+ZAKLAD!Q60*ZAKLAD!R60)/ZAKLAD!S60,2),0)</f>
        <v>6.55</v>
      </c>
      <c r="U60" s="122">
        <v>0</v>
      </c>
      <c r="V60" s="123">
        <v>0</v>
      </c>
      <c r="W60" s="122">
        <v>0</v>
      </c>
      <c r="X60" s="123">
        <v>0</v>
      </c>
      <c r="Y60" s="122">
        <v>0</v>
      </c>
      <c r="Z60" s="123">
        <v>0</v>
      </c>
      <c r="AA60" s="120">
        <f>ZAKLAD!U60+ZAKLAD!W60+ZAKLAD!Y60</f>
        <v>0</v>
      </c>
      <c r="AB60" s="121">
        <f>IF(ZAKLAD!AA60&gt;0,ROUND((ZAKLAD!U60*ZAKLAD!V60+ZAKLAD!W60*ZAKLAD!X60+ZAKLAD!Y60*ZAKLAD!Z60)/ZAKLAD!AA60,2),0)</f>
        <v>0</v>
      </c>
      <c r="AC60" s="256">
        <v>2628030</v>
      </c>
      <c r="AD60" s="123">
        <v>5.317</v>
      </c>
      <c r="AE60" s="122">
        <v>192927</v>
      </c>
      <c r="AF60" s="123">
        <v>7.172</v>
      </c>
      <c r="AG60" s="122">
        <v>1608295</v>
      </c>
      <c r="AH60" s="123">
        <v>8.074</v>
      </c>
      <c r="AI60" s="120">
        <v>0</v>
      </c>
      <c r="AJ60" s="121">
        <v>0</v>
      </c>
      <c r="AK60" s="122">
        <v>140592</v>
      </c>
      <c r="AL60" s="124">
        <v>5.122</v>
      </c>
      <c r="AM60" s="115">
        <f>ZAKLAD!E60+ZAKLAD!M60+ZAKLAD!U60</f>
        <v>2223029</v>
      </c>
      <c r="AN60" s="117">
        <f>IF(ZAKLAD!AM60&gt;0,ROUND((ZAKLAD!E60*ZAKLAD!F60+ZAKLAD!M60*ZAKLAD!N60+ZAKLAD!U60*ZAKLAD!V60)/ZAKLAD!AM60,2),0)</f>
        <v>5.78</v>
      </c>
      <c r="AO60" s="115">
        <f>ZAKLAD!G60+ZAKLAD!O60+ZAKLAD!W60+ZAKLAD!AG60</f>
        <v>13658737</v>
      </c>
      <c r="AP60" s="117">
        <f>IF(ZAKLAD!AO60&gt;0,ROUND((ZAKLAD!G60*ZAKLAD!H60+ZAKLAD!O60*ZAKLAD!P60+ZAKLAD!W60*ZAKLAD!X60+ZAKLAD!AG60*ZAKLAD!AH60)/ZAKLAD!AO60,2),0)</f>
        <v>6.91</v>
      </c>
      <c r="AQ60" s="115">
        <f>ZAKLAD!I60+ZAKLAD!Q60+ZAKLAD!Y60</f>
        <v>3576929</v>
      </c>
      <c r="AR60" s="118">
        <f>IF(ZAKLAD!AQ60&gt;0,ROUND((ZAKLAD!I60*ZAKLAD!J60+ZAKLAD!Q60*ZAKLAD!R60+ZAKLAD!Y60*ZAKLAD!Z60)/ZAKLAD!AQ60,2),0)</f>
        <v>6.09</v>
      </c>
      <c r="AS60" s="115">
        <f>ZAKLAD!AE60+ZAKLAD!AG60+ZAKLAD!AI60</f>
        <v>1801222</v>
      </c>
      <c r="AT60" s="117">
        <f>IF(ZAKLAD!AS60&gt;0,ROUND((ZAKLAD!AE60*ZAKLAD!AF60+ZAKLAD!AG60*ZAKLAD!AH60+ZAKLAD!AI60*ZAKLAD!AJ60)/ZAKLAD!AS60,2),0)</f>
        <v>7.98</v>
      </c>
      <c r="AU60" s="115">
        <f>ZAKLAD!C60-(ZAKLAD!AC60+ZAKLAD!AI60)</f>
        <v>19792214</v>
      </c>
      <c r="AV60" s="118">
        <f>IF(ZAKLAD!AU60&gt;0,ROUND((ZAKLAD!E60*ZAKLAD!F60+ZAKLAD!G60*ZAKLAD!H60+ZAKLAD!I60*ZAKLAD!J60+ZAKLAD!M60*ZAKLAD!N60+ZAKLAD!O60*ZAKLAD!P60+ZAKLAD!Q60*ZAKLAD!R60+ZAKLAD!U60*ZAKLAD!V60+ZAKLAD!W60*ZAKLAD!X60+ZAKLAD!Y60*ZAKLAD!Z60+ZAKLAD!AE60*ZAKLAD!AF60+ZAKLAD!AG60*ZAKLAD!AH60+ZAKLAD!AK60*ZAKLAD!AL60)/ZAKLAD!AU60,2),0)</f>
        <v>6.62</v>
      </c>
    </row>
    <row r="61" spans="1:48" ht="15" customHeight="1">
      <c r="A61" s="125" t="s">
        <v>51</v>
      </c>
      <c r="B61" s="119">
        <v>24</v>
      </c>
      <c r="C61" s="120">
        <f>ZAKLAD!E61+ZAKLAD!G61+ZAKLAD!I61+ZAKLAD!M61+ZAKLAD!O61+ZAKLAD!Q61+ZAKLAD!U61+ZAKLAD!W61+ZAKLAD!Y61+ZAKLAD!AC61+ZAKLAD!AE61+ZAKLAD!AG61+ZAKLAD!AI61+ZAKLAD!AK61</f>
        <v>13777008</v>
      </c>
      <c r="D61" s="121">
        <f>IF(ZAKLAD!C61&gt;0,ROUND((ZAKLAD!K61*ZAKLAD!L61+ZAKLAD!S61*ZAKLAD!T61+ZAKLAD!AA61*ZAKLAD!AB61+ZAKLAD!AC61*ZAKLAD!AD61+ZAKLAD!AE61*ZAKLAD!AF61+ZAKLAD!AG61*ZAKLAD!AH61+ZAKLAD!AI61*ZAKLAD!AJ61+ZAKLAD!AK61*ZAKLAD!AL61)/ZAKLAD!C61,2),0)</f>
        <v>13.72</v>
      </c>
      <c r="E61" s="120">
        <v>0</v>
      </c>
      <c r="F61" s="121">
        <v>0</v>
      </c>
      <c r="G61" s="120">
        <v>0</v>
      </c>
      <c r="H61" s="121">
        <v>0</v>
      </c>
      <c r="I61" s="120">
        <v>0</v>
      </c>
      <c r="J61" s="121">
        <v>0</v>
      </c>
      <c r="K61" s="120">
        <f>ZAKLAD!E61+ZAKLAD!G61+ZAKLAD!I61</f>
        <v>0</v>
      </c>
      <c r="L61" s="121">
        <f>IF(ZAKLAD!K61&gt;0,ROUND((ZAKLAD!E61*ZAKLAD!F61+ZAKLAD!G61*ZAKLAD!H61+ZAKLAD!I61*ZAKLAD!J61)/ZAKLAD!K61,2),0)</f>
        <v>0</v>
      </c>
      <c r="M61" s="120">
        <v>0</v>
      </c>
      <c r="N61" s="121">
        <v>0</v>
      </c>
      <c r="O61" s="120">
        <v>0</v>
      </c>
      <c r="P61" s="121">
        <v>0</v>
      </c>
      <c r="Q61" s="120">
        <v>0</v>
      </c>
      <c r="R61" s="121">
        <v>0</v>
      </c>
      <c r="S61" s="120">
        <f>ZAKLAD!M61+ZAKLAD!O61+ZAKLAD!Q61</f>
        <v>0</v>
      </c>
      <c r="T61" s="121">
        <f>IF(ZAKLAD!S61&gt;0,ROUND((ZAKLAD!M61*ZAKLAD!N61+ZAKLAD!O61*ZAKLAD!P61+ZAKLAD!Q61*ZAKLAD!R61)/ZAKLAD!S61,2),0)</f>
        <v>0</v>
      </c>
      <c r="U61" s="120">
        <v>0</v>
      </c>
      <c r="V61" s="121">
        <v>0</v>
      </c>
      <c r="W61" s="120">
        <v>0</v>
      </c>
      <c r="X61" s="121">
        <v>0</v>
      </c>
      <c r="Y61" s="120">
        <v>0</v>
      </c>
      <c r="Z61" s="121">
        <v>0</v>
      </c>
      <c r="AA61" s="120">
        <f>ZAKLAD!U61+ZAKLAD!W61+ZAKLAD!Y61</f>
        <v>0</v>
      </c>
      <c r="AB61" s="121">
        <f>IF(ZAKLAD!AA61&gt;0,ROUND((ZAKLAD!U61*ZAKLAD!V61+ZAKLAD!W61*ZAKLAD!X61+ZAKLAD!Y61*ZAKLAD!Z61)/ZAKLAD!AA61,2),0)</f>
        <v>0</v>
      </c>
      <c r="AC61" s="249">
        <v>0</v>
      </c>
      <c r="AD61" s="121">
        <v>0</v>
      </c>
      <c r="AE61" s="120">
        <v>0</v>
      </c>
      <c r="AF61" s="121">
        <v>0</v>
      </c>
      <c r="AG61" s="120">
        <v>0</v>
      </c>
      <c r="AH61" s="121">
        <v>0</v>
      </c>
      <c r="AI61" s="122">
        <v>13769181</v>
      </c>
      <c r="AJ61" s="123">
        <v>13.719</v>
      </c>
      <c r="AK61" s="122">
        <v>7827</v>
      </c>
      <c r="AL61" s="124">
        <v>11.018</v>
      </c>
      <c r="AM61" s="115">
        <f>ZAKLAD!E61+ZAKLAD!M61+ZAKLAD!U61</f>
        <v>0</v>
      </c>
      <c r="AN61" s="117">
        <f>IF(ZAKLAD!AM61&gt;0,ROUND((ZAKLAD!E61*ZAKLAD!F61+ZAKLAD!M61*ZAKLAD!N61+ZAKLAD!U61*ZAKLAD!V61)/ZAKLAD!AM61,2),0)</f>
        <v>0</v>
      </c>
      <c r="AO61" s="115">
        <f>ZAKLAD!G61+ZAKLAD!O61+ZAKLAD!W61+ZAKLAD!AG61</f>
        <v>0</v>
      </c>
      <c r="AP61" s="117">
        <f>IF(ZAKLAD!AO61&gt;0,ROUND((ZAKLAD!G61*ZAKLAD!H61+ZAKLAD!O61*ZAKLAD!P61+ZAKLAD!W61*ZAKLAD!X61+ZAKLAD!AG61*ZAKLAD!AH61)/ZAKLAD!AO61,2),0)</f>
        <v>0</v>
      </c>
      <c r="AQ61" s="115">
        <f>ZAKLAD!I61+ZAKLAD!Q61+ZAKLAD!Y61</f>
        <v>0</v>
      </c>
      <c r="AR61" s="118">
        <f>IF(ZAKLAD!AQ61&gt;0,ROUND((ZAKLAD!I61*ZAKLAD!J61+ZAKLAD!Q61*ZAKLAD!R61+ZAKLAD!Y61*ZAKLAD!Z61)/ZAKLAD!AQ61,2),0)</f>
        <v>0</v>
      </c>
      <c r="AS61" s="115">
        <f>ZAKLAD!AE61+ZAKLAD!AG61+ZAKLAD!AI61</f>
        <v>13769181</v>
      </c>
      <c r="AT61" s="117">
        <f>IF(ZAKLAD!AS61&gt;0,ROUND((ZAKLAD!AE61*ZAKLAD!AF61+ZAKLAD!AG61*ZAKLAD!AH61+ZAKLAD!AI61*ZAKLAD!AJ61)/ZAKLAD!AS61,2),0)</f>
        <v>13.72</v>
      </c>
      <c r="AU61" s="115">
        <f>ZAKLAD!C61-(ZAKLAD!AC61+ZAKLAD!AI61)</f>
        <v>7827</v>
      </c>
      <c r="AV61" s="118">
        <f>IF(ZAKLAD!AU61&gt;0,ROUND((ZAKLAD!E61*ZAKLAD!F61+ZAKLAD!G61*ZAKLAD!H61+ZAKLAD!I61*ZAKLAD!J61+ZAKLAD!M61*ZAKLAD!N61+ZAKLAD!O61*ZAKLAD!P61+ZAKLAD!Q61*ZAKLAD!R61+ZAKLAD!U61*ZAKLAD!V61+ZAKLAD!W61*ZAKLAD!X61+ZAKLAD!Y61*ZAKLAD!Z61+ZAKLAD!AE61*ZAKLAD!AF61+ZAKLAD!AG61*ZAKLAD!AH61+ZAKLAD!AK61*ZAKLAD!AL61)/ZAKLAD!AU61,2),0)</f>
        <v>11.02</v>
      </c>
    </row>
    <row r="62" spans="1:48" ht="15" customHeight="1">
      <c r="A62" s="125" t="s">
        <v>52</v>
      </c>
      <c r="B62" s="119">
        <v>25</v>
      </c>
      <c r="C62" s="120">
        <f>ZAKLAD!E62+ZAKLAD!G62+ZAKLAD!I62+ZAKLAD!M62+ZAKLAD!O62+ZAKLAD!Q62+ZAKLAD!U62+ZAKLAD!W62+ZAKLAD!Y62+ZAKLAD!AC62+ZAKLAD!AE62+ZAKLAD!AG62+ZAKLAD!AI62+ZAKLAD!AK62</f>
        <v>13365738</v>
      </c>
      <c r="D62" s="121">
        <f>IF(ZAKLAD!C62&gt;0,ROUND((ZAKLAD!K62*ZAKLAD!L62+ZAKLAD!S62*ZAKLAD!T62+ZAKLAD!AA62*ZAKLAD!AB62+ZAKLAD!AC62*ZAKLAD!AD62+ZAKLAD!AE62*ZAKLAD!AF62+ZAKLAD!AG62*ZAKLAD!AH62+ZAKLAD!AI62*ZAKLAD!AJ62+ZAKLAD!AK62*ZAKLAD!AL62)/ZAKLAD!C62,2),0)</f>
        <v>8</v>
      </c>
      <c r="E62" s="120">
        <v>0</v>
      </c>
      <c r="F62" s="121">
        <v>0</v>
      </c>
      <c r="G62" s="120">
        <v>0</v>
      </c>
      <c r="H62" s="121">
        <v>0</v>
      </c>
      <c r="I62" s="120">
        <v>0</v>
      </c>
      <c r="J62" s="121">
        <v>0</v>
      </c>
      <c r="K62" s="120">
        <f>ZAKLAD!E62+ZAKLAD!G62+ZAKLAD!I62</f>
        <v>0</v>
      </c>
      <c r="L62" s="121">
        <f>IF(ZAKLAD!K62&gt;0,ROUND((ZAKLAD!E62*ZAKLAD!F62+ZAKLAD!G62*ZAKLAD!H62+ZAKLAD!I62*ZAKLAD!J62)/ZAKLAD!K62,2),0)</f>
        <v>0</v>
      </c>
      <c r="M62" s="120">
        <v>0</v>
      </c>
      <c r="N62" s="121">
        <v>0</v>
      </c>
      <c r="O62" s="120">
        <v>0</v>
      </c>
      <c r="P62" s="121">
        <v>0</v>
      </c>
      <c r="Q62" s="120">
        <v>0</v>
      </c>
      <c r="R62" s="121">
        <v>0</v>
      </c>
      <c r="S62" s="120">
        <f>ZAKLAD!M62+ZAKLAD!O62+ZAKLAD!Q62</f>
        <v>0</v>
      </c>
      <c r="T62" s="121">
        <f>IF(ZAKLAD!S62&gt;0,ROUND((ZAKLAD!M62*ZAKLAD!N62+ZAKLAD!O62*ZAKLAD!P62+ZAKLAD!Q62*ZAKLAD!R62)/ZAKLAD!S62,2),0)</f>
        <v>0</v>
      </c>
      <c r="U62" s="120">
        <v>0</v>
      </c>
      <c r="V62" s="121">
        <v>0</v>
      </c>
      <c r="W62" s="120">
        <v>0</v>
      </c>
      <c r="X62" s="121">
        <v>0</v>
      </c>
      <c r="Y62" s="120">
        <v>0</v>
      </c>
      <c r="Z62" s="121">
        <v>0</v>
      </c>
      <c r="AA62" s="120">
        <f>ZAKLAD!U62+ZAKLAD!W62+ZAKLAD!Y62</f>
        <v>0</v>
      </c>
      <c r="AB62" s="121">
        <f>IF(ZAKLAD!AA62&gt;0,ROUND((ZAKLAD!U62*ZAKLAD!V62+ZAKLAD!W62*ZAKLAD!X62+ZAKLAD!Y62*ZAKLAD!Z62)/ZAKLAD!AA62,2),0)</f>
        <v>0</v>
      </c>
      <c r="AC62" s="249">
        <v>0</v>
      </c>
      <c r="AD62" s="121">
        <v>0</v>
      </c>
      <c r="AE62" s="120">
        <v>0</v>
      </c>
      <c r="AF62" s="121">
        <v>0</v>
      </c>
      <c r="AG62" s="120">
        <v>0</v>
      </c>
      <c r="AH62" s="121">
        <v>0</v>
      </c>
      <c r="AI62" s="122">
        <v>13365738</v>
      </c>
      <c r="AJ62" s="123">
        <v>8.001</v>
      </c>
      <c r="AK62" s="122">
        <v>0</v>
      </c>
      <c r="AL62" s="124">
        <v>0</v>
      </c>
      <c r="AM62" s="115">
        <f>ZAKLAD!E62+ZAKLAD!M62+ZAKLAD!U62</f>
        <v>0</v>
      </c>
      <c r="AN62" s="117">
        <f>IF(ZAKLAD!AM62&gt;0,ROUND((ZAKLAD!E62*ZAKLAD!F62+ZAKLAD!M62*ZAKLAD!N62+ZAKLAD!U62*ZAKLAD!V62)/ZAKLAD!AM62,2),0)</f>
        <v>0</v>
      </c>
      <c r="AO62" s="115">
        <f>ZAKLAD!G62+ZAKLAD!O62+ZAKLAD!W62+ZAKLAD!AG62</f>
        <v>0</v>
      </c>
      <c r="AP62" s="117">
        <f>IF(ZAKLAD!AO62&gt;0,ROUND((ZAKLAD!G62*ZAKLAD!H62+ZAKLAD!O62*ZAKLAD!P62+ZAKLAD!W62*ZAKLAD!X62+ZAKLAD!AG62*ZAKLAD!AH62)/ZAKLAD!AO62,2),0)</f>
        <v>0</v>
      </c>
      <c r="AQ62" s="115">
        <f>ZAKLAD!I62+ZAKLAD!Q62+ZAKLAD!Y62</f>
        <v>0</v>
      </c>
      <c r="AR62" s="118">
        <f>IF(ZAKLAD!AQ62&gt;0,ROUND((ZAKLAD!I62*ZAKLAD!J62+ZAKLAD!Q62*ZAKLAD!R62+ZAKLAD!Y62*ZAKLAD!Z62)/ZAKLAD!AQ62,2),0)</f>
        <v>0</v>
      </c>
      <c r="AS62" s="115">
        <f>ZAKLAD!AE62+ZAKLAD!AG62+ZAKLAD!AI62</f>
        <v>13365738</v>
      </c>
      <c r="AT62" s="117">
        <f>IF(ZAKLAD!AS62&gt;0,ROUND((ZAKLAD!AE62*ZAKLAD!AF62+ZAKLAD!AG62*ZAKLAD!AH62+ZAKLAD!AI62*ZAKLAD!AJ62)/ZAKLAD!AS62,2),0)</f>
        <v>8</v>
      </c>
      <c r="AU62" s="115">
        <f>ZAKLAD!C62-(ZAKLAD!AC62+ZAKLAD!AI62)</f>
        <v>0</v>
      </c>
      <c r="AV62" s="118">
        <f>IF(ZAKLAD!AU62&gt;0,ROUND((ZAKLAD!E62*ZAKLAD!F62+ZAKLAD!G62*ZAKLAD!H62+ZAKLAD!I62*ZAKLAD!J62+ZAKLAD!M62*ZAKLAD!N62+ZAKLAD!O62*ZAKLAD!P62+ZAKLAD!Q62*ZAKLAD!R62+ZAKLAD!U62*ZAKLAD!V62+ZAKLAD!W62*ZAKLAD!X62+ZAKLAD!Y62*ZAKLAD!Z62+ZAKLAD!AE62*ZAKLAD!AF62+ZAKLAD!AG62*ZAKLAD!AH62+ZAKLAD!AK62*ZAKLAD!AL62)/ZAKLAD!AU62,2),0)</f>
        <v>0</v>
      </c>
    </row>
    <row r="63" spans="1:48" ht="15" customHeight="1">
      <c r="A63" s="198" t="s">
        <v>70</v>
      </c>
      <c r="B63" s="199">
        <v>26</v>
      </c>
      <c r="C63" s="200">
        <f>ZAKLAD!E63+ZAKLAD!G63+ZAKLAD!I63+ZAKLAD!M63+ZAKLAD!O63+ZAKLAD!Q63+ZAKLAD!U63+ZAKLAD!W63+ZAKLAD!Y63+ZAKLAD!AC63+ZAKLAD!AE63+ZAKLAD!AG63+ZAKLAD!AI63+ZAKLAD!AK63</f>
        <v>33846</v>
      </c>
      <c r="D63" s="201">
        <f>IF(ZAKLAD!C63&gt;0,ROUND((ZAKLAD!K63*ZAKLAD!L63+ZAKLAD!S63*ZAKLAD!T63+ZAKLAD!AA63*ZAKLAD!AB63+ZAKLAD!AC63*ZAKLAD!AD63+ZAKLAD!AE63*ZAKLAD!AF63+ZAKLAD!AG63*ZAKLAD!AH63+ZAKLAD!AI63*ZAKLAD!AJ63+ZAKLAD!AK63*ZAKLAD!AL63)/ZAKLAD!C63,2),0)</f>
        <v>8.85</v>
      </c>
      <c r="E63" s="202">
        <v>0</v>
      </c>
      <c r="F63" s="203">
        <v>0</v>
      </c>
      <c r="G63" s="202">
        <v>23650</v>
      </c>
      <c r="H63" s="203">
        <v>9.149</v>
      </c>
      <c r="I63" s="202">
        <v>0</v>
      </c>
      <c r="J63" s="203">
        <v>0</v>
      </c>
      <c r="K63" s="200">
        <f>ZAKLAD!E63+ZAKLAD!G63+ZAKLAD!I63</f>
        <v>23650</v>
      </c>
      <c r="L63" s="201">
        <f>IF(ZAKLAD!K63&gt;0,ROUND((ZAKLAD!E63*ZAKLAD!F63+ZAKLAD!G63*ZAKLAD!H63+ZAKLAD!I63*ZAKLAD!J63)/ZAKLAD!K63,2),0)</f>
        <v>9.15</v>
      </c>
      <c r="M63" s="202">
        <v>0</v>
      </c>
      <c r="N63" s="203">
        <v>0</v>
      </c>
      <c r="O63" s="202">
        <v>0</v>
      </c>
      <c r="P63" s="203">
        <v>0</v>
      </c>
      <c r="Q63" s="202">
        <v>0</v>
      </c>
      <c r="R63" s="203">
        <v>0</v>
      </c>
      <c r="S63" s="200">
        <f>ZAKLAD!M63+ZAKLAD!O63+ZAKLAD!Q63</f>
        <v>0</v>
      </c>
      <c r="T63" s="201">
        <f>IF(ZAKLAD!S63&gt;0,ROUND((ZAKLAD!M63*ZAKLAD!N63+ZAKLAD!O63*ZAKLAD!P63+ZAKLAD!Q63*ZAKLAD!R63)/ZAKLAD!S63,2),0)</f>
        <v>0</v>
      </c>
      <c r="U63" s="202">
        <v>0</v>
      </c>
      <c r="V63" s="203">
        <v>0</v>
      </c>
      <c r="W63" s="202">
        <v>0</v>
      </c>
      <c r="X63" s="203">
        <v>0</v>
      </c>
      <c r="Y63" s="202">
        <v>0</v>
      </c>
      <c r="Z63" s="203">
        <v>0</v>
      </c>
      <c r="AA63" s="200">
        <f>ZAKLAD!U63+ZAKLAD!W63+ZAKLAD!Y63</f>
        <v>0</v>
      </c>
      <c r="AB63" s="201">
        <f>IF(ZAKLAD!AA63&gt;0,ROUND((ZAKLAD!U63*ZAKLAD!V63+ZAKLAD!W63*ZAKLAD!X63+ZAKLAD!Y63*ZAKLAD!Z63)/ZAKLAD!AA63,2),0)</f>
        <v>0</v>
      </c>
      <c r="AC63" s="253">
        <v>0</v>
      </c>
      <c r="AD63" s="203">
        <v>0</v>
      </c>
      <c r="AE63" s="202">
        <v>0</v>
      </c>
      <c r="AF63" s="203">
        <v>0</v>
      </c>
      <c r="AG63" s="202">
        <v>2052</v>
      </c>
      <c r="AH63" s="203">
        <v>9.5</v>
      </c>
      <c r="AI63" s="202">
        <v>8144</v>
      </c>
      <c r="AJ63" s="203">
        <v>7.817</v>
      </c>
      <c r="AK63" s="202">
        <v>0</v>
      </c>
      <c r="AL63" s="204">
        <v>0</v>
      </c>
      <c r="AM63" s="205">
        <f>ZAKLAD!E63+ZAKLAD!M63+ZAKLAD!U63</f>
        <v>0</v>
      </c>
      <c r="AN63" s="206">
        <f>IF(ZAKLAD!AM63&gt;0,ROUND((ZAKLAD!E63*ZAKLAD!F63+ZAKLAD!M63*ZAKLAD!N63+ZAKLAD!U63*ZAKLAD!V63)/ZAKLAD!AM63,2),0)</f>
        <v>0</v>
      </c>
      <c r="AO63" s="205">
        <f>ZAKLAD!G63+ZAKLAD!O63+ZAKLAD!W63+ZAKLAD!AG63</f>
        <v>25702</v>
      </c>
      <c r="AP63" s="206">
        <f>IF(ZAKLAD!AO63&gt;0,ROUND((ZAKLAD!G63*ZAKLAD!H63+ZAKLAD!O63*ZAKLAD!P63+ZAKLAD!W63*ZAKLAD!X63+ZAKLAD!AG63*ZAKLAD!AH63)/ZAKLAD!AO63,2),0)</f>
        <v>9.18</v>
      </c>
      <c r="AQ63" s="205">
        <f>ZAKLAD!I63+ZAKLAD!Q63+ZAKLAD!Y63</f>
        <v>0</v>
      </c>
      <c r="AR63" s="207">
        <f>IF(ZAKLAD!AQ63&gt;0,ROUND((ZAKLAD!I63*ZAKLAD!J63+ZAKLAD!Q63*ZAKLAD!R63+ZAKLAD!Y63*ZAKLAD!Z63)/ZAKLAD!AQ63,2),0)</f>
        <v>0</v>
      </c>
      <c r="AS63" s="205">
        <f>ZAKLAD!AE63+ZAKLAD!AG63+ZAKLAD!AI63</f>
        <v>10196</v>
      </c>
      <c r="AT63" s="206">
        <f>IF(ZAKLAD!AS63&gt;0,ROUND((ZAKLAD!AE63*ZAKLAD!AF63+ZAKLAD!AG63*ZAKLAD!AH63+ZAKLAD!AI63*ZAKLAD!AJ63)/ZAKLAD!AS63,2),0)</f>
        <v>8.16</v>
      </c>
      <c r="AU63" s="205">
        <f>ZAKLAD!C63-(ZAKLAD!AC63+ZAKLAD!AI63)</f>
        <v>25702</v>
      </c>
      <c r="AV63" s="240">
        <f>IF(ZAKLAD!AU63&gt;0,ROUND((ZAKLAD!E63*ZAKLAD!F63+ZAKLAD!G63*ZAKLAD!H63+ZAKLAD!I63*ZAKLAD!J63+ZAKLAD!M63*ZAKLAD!N63+ZAKLAD!O63*ZAKLAD!P63+ZAKLAD!Q63*ZAKLAD!R63+ZAKLAD!U63*ZAKLAD!V63+ZAKLAD!W63*ZAKLAD!X63+ZAKLAD!Y63*ZAKLAD!Z63+ZAKLAD!AE63*ZAKLAD!AF63+ZAKLAD!AG63*ZAKLAD!AH63+ZAKLAD!AK63*ZAKLAD!AL63)/ZAKLAD!AU63,2),0)</f>
        <v>9.18</v>
      </c>
    </row>
    <row r="64" spans="1:48" ht="23.25" customHeight="1">
      <c r="A64" s="208" t="s">
        <v>101</v>
      </c>
      <c r="B64" s="119" t="s">
        <v>71</v>
      </c>
      <c r="C64" s="120">
        <f>ZAKLAD!E64+ZAKLAD!G64+ZAKLAD!I64+ZAKLAD!M64+ZAKLAD!O64+ZAKLAD!Q64+ZAKLAD!U64+ZAKLAD!W64+ZAKLAD!Y64+ZAKLAD!AC64+ZAKLAD!AE64+ZAKLAD!AG64+ZAKLAD!AI64+ZAKLAD!AK64</f>
        <v>119900</v>
      </c>
      <c r="D64" s="121">
        <f>IF(ZAKLAD!C64&gt;0,ROUND((ZAKLAD!K64*ZAKLAD!L64+ZAKLAD!S64*ZAKLAD!T64+ZAKLAD!AA64*ZAKLAD!AB64+ZAKLAD!AC64*ZAKLAD!AD64+ZAKLAD!AE64*ZAKLAD!AF64+ZAKLAD!AG64*ZAKLAD!AH64+ZAKLAD!AI64*ZAKLAD!AJ64+ZAKLAD!AK64*ZAKLAD!AL64)/ZAKLAD!C64,2),0)</f>
        <v>6.02</v>
      </c>
      <c r="E64" s="120">
        <v>0</v>
      </c>
      <c r="F64" s="121">
        <v>0</v>
      </c>
      <c r="G64" s="120">
        <v>0</v>
      </c>
      <c r="H64" s="121">
        <v>0</v>
      </c>
      <c r="I64" s="120">
        <v>0</v>
      </c>
      <c r="J64" s="121">
        <v>0</v>
      </c>
      <c r="K64" s="120">
        <f>ZAKLAD!E64+ZAKLAD!G64+ZAKLAD!I64</f>
        <v>0</v>
      </c>
      <c r="L64" s="121">
        <f>IF(ZAKLAD!K64&gt;0,ROUND((ZAKLAD!E64*ZAKLAD!F64+ZAKLAD!G64*ZAKLAD!H64+ZAKLAD!I64*ZAKLAD!J64)/ZAKLAD!K64,2),0)</f>
        <v>0</v>
      </c>
      <c r="M64" s="120">
        <v>0</v>
      </c>
      <c r="N64" s="121">
        <v>0</v>
      </c>
      <c r="O64" s="120">
        <v>0</v>
      </c>
      <c r="P64" s="121">
        <v>0</v>
      </c>
      <c r="Q64" s="120">
        <v>0</v>
      </c>
      <c r="R64" s="121">
        <v>0</v>
      </c>
      <c r="S64" s="120">
        <f>ZAKLAD!M64+ZAKLAD!O64+ZAKLAD!Q64</f>
        <v>0</v>
      </c>
      <c r="T64" s="121">
        <f>IF(ZAKLAD!S64&gt;0,ROUND((ZAKLAD!M64*ZAKLAD!N64+ZAKLAD!O64*ZAKLAD!P64+ZAKLAD!Q64*ZAKLAD!R64)/ZAKLAD!S64,2),0)</f>
        <v>0</v>
      </c>
      <c r="U64" s="120">
        <v>0</v>
      </c>
      <c r="V64" s="121">
        <v>0</v>
      </c>
      <c r="W64" s="120">
        <v>0</v>
      </c>
      <c r="X64" s="121">
        <v>0</v>
      </c>
      <c r="Y64" s="120">
        <v>0</v>
      </c>
      <c r="Z64" s="121">
        <v>0</v>
      </c>
      <c r="AA64" s="120">
        <f>ZAKLAD!U64+ZAKLAD!W64+ZAKLAD!Y64</f>
        <v>0</v>
      </c>
      <c r="AB64" s="121">
        <f>IF(ZAKLAD!AA64&gt;0,ROUND((ZAKLAD!U64*ZAKLAD!V64+ZAKLAD!W64*ZAKLAD!X64+ZAKLAD!Y64*ZAKLAD!Z64)/ZAKLAD!AA64,2),0)</f>
        <v>0</v>
      </c>
      <c r="AC64" s="249">
        <v>0</v>
      </c>
      <c r="AD64" s="121">
        <v>0</v>
      </c>
      <c r="AE64" s="120">
        <v>0</v>
      </c>
      <c r="AF64" s="121">
        <v>0</v>
      </c>
      <c r="AG64" s="120">
        <v>0</v>
      </c>
      <c r="AH64" s="121">
        <v>0</v>
      </c>
      <c r="AI64" s="122">
        <v>119900</v>
      </c>
      <c r="AJ64" s="123">
        <v>6.023</v>
      </c>
      <c r="AK64" s="122">
        <v>0</v>
      </c>
      <c r="AL64" s="124">
        <v>0</v>
      </c>
      <c r="AM64" s="115">
        <f>ZAKLAD!E64+ZAKLAD!M64+ZAKLAD!U64</f>
        <v>0</v>
      </c>
      <c r="AN64" s="117">
        <f>IF(ZAKLAD!AM64&gt;0,ROUND((ZAKLAD!E64*ZAKLAD!F64+ZAKLAD!M64*ZAKLAD!N64+ZAKLAD!U64*ZAKLAD!V64)/ZAKLAD!AM64,2),0)</f>
        <v>0</v>
      </c>
      <c r="AO64" s="115">
        <f>ZAKLAD!G64+ZAKLAD!O64+ZAKLAD!W64+ZAKLAD!AG64</f>
        <v>0</v>
      </c>
      <c r="AP64" s="117">
        <f>IF(ZAKLAD!AO64&gt;0,ROUND((ZAKLAD!G64*ZAKLAD!H64+ZAKLAD!O64*ZAKLAD!P64+ZAKLAD!W64*ZAKLAD!X64+ZAKLAD!AG64*ZAKLAD!AH64)/ZAKLAD!AO64,2),0)</f>
        <v>0</v>
      </c>
      <c r="AQ64" s="115">
        <f>ZAKLAD!I64+ZAKLAD!Q64+ZAKLAD!Y64</f>
        <v>0</v>
      </c>
      <c r="AR64" s="118">
        <f>IF(ZAKLAD!AQ64&gt;0,ROUND((ZAKLAD!I64*ZAKLAD!J64+ZAKLAD!Q64*ZAKLAD!R64+ZAKLAD!Y64*ZAKLAD!Z64)/ZAKLAD!AQ64,2),0)</f>
        <v>0</v>
      </c>
      <c r="AS64" s="115">
        <f>ZAKLAD!AE64+ZAKLAD!AG64+ZAKLAD!AI64</f>
        <v>119900</v>
      </c>
      <c r="AT64" s="117">
        <f>IF(ZAKLAD!AS64&gt;0,ROUND((ZAKLAD!AE64*ZAKLAD!AF64+ZAKLAD!AG64*ZAKLAD!AH64+ZAKLAD!AI64*ZAKLAD!AJ64)/ZAKLAD!AS64,2),0)</f>
        <v>6.02</v>
      </c>
      <c r="AU64" s="115">
        <f>ZAKLAD!C64-(ZAKLAD!AC64+ZAKLAD!AI64)</f>
        <v>0</v>
      </c>
      <c r="AV64" s="183">
        <f>IF(ZAKLAD!AU64&gt;0,ROUND((ZAKLAD!E64*ZAKLAD!F64+ZAKLAD!G64*ZAKLAD!H64+ZAKLAD!I64*ZAKLAD!J64+ZAKLAD!M64*ZAKLAD!N64+ZAKLAD!O64*ZAKLAD!P64+ZAKLAD!Q64*ZAKLAD!R64+ZAKLAD!U64*ZAKLAD!V64+ZAKLAD!W64*ZAKLAD!X64+ZAKLAD!Y64*ZAKLAD!Z64+ZAKLAD!AE64*ZAKLAD!AF64+ZAKLAD!AG64*ZAKLAD!AH64+ZAKLAD!AK64*ZAKLAD!AL64)/ZAKLAD!AU64,2),0)</f>
        <v>0</v>
      </c>
    </row>
    <row r="65" spans="1:48" ht="24" customHeight="1">
      <c r="A65" s="209" t="s">
        <v>102</v>
      </c>
      <c r="B65" s="119" t="s">
        <v>72</v>
      </c>
      <c r="C65" s="120">
        <f>ZAKLAD!E65+ZAKLAD!G65+ZAKLAD!I65+ZAKLAD!M65+ZAKLAD!O65+ZAKLAD!Q65+ZAKLAD!U65+ZAKLAD!W65+ZAKLAD!Y65+ZAKLAD!AC65+ZAKLAD!AE65+ZAKLAD!AG65+ZAKLAD!AI65+ZAKLAD!AK65</f>
        <v>119900</v>
      </c>
      <c r="D65" s="121">
        <f>IF(ZAKLAD!C65&gt;0,ROUND((ZAKLAD!K65*ZAKLAD!L65+ZAKLAD!S65*ZAKLAD!T65+ZAKLAD!AA65*ZAKLAD!AB65+ZAKLAD!AC65*ZAKLAD!AD65+ZAKLAD!AE65*ZAKLAD!AF65+ZAKLAD!AG65*ZAKLAD!AH65+ZAKLAD!AI65*ZAKLAD!AJ65+ZAKLAD!AK65*ZAKLAD!AL65)/ZAKLAD!C65,2),0)</f>
        <v>7.32</v>
      </c>
      <c r="E65" s="120">
        <v>0</v>
      </c>
      <c r="F65" s="121">
        <v>0</v>
      </c>
      <c r="G65" s="120">
        <v>0</v>
      </c>
      <c r="H65" s="121">
        <v>0</v>
      </c>
      <c r="I65" s="120">
        <v>0</v>
      </c>
      <c r="J65" s="121">
        <v>0</v>
      </c>
      <c r="K65" s="120">
        <f>ZAKLAD!E65+ZAKLAD!G65+ZAKLAD!I65</f>
        <v>0</v>
      </c>
      <c r="L65" s="121">
        <f>IF(ZAKLAD!K65&gt;0,ROUND((ZAKLAD!E65*ZAKLAD!F65+ZAKLAD!G65*ZAKLAD!H65+ZAKLAD!I65*ZAKLAD!J65)/ZAKLAD!K65,2),0)</f>
        <v>0</v>
      </c>
      <c r="M65" s="120">
        <v>0</v>
      </c>
      <c r="N65" s="121">
        <v>0</v>
      </c>
      <c r="O65" s="120">
        <v>0</v>
      </c>
      <c r="P65" s="121">
        <v>0</v>
      </c>
      <c r="Q65" s="120">
        <v>0</v>
      </c>
      <c r="R65" s="121">
        <v>0</v>
      </c>
      <c r="S65" s="120">
        <f>ZAKLAD!M65+ZAKLAD!O65+ZAKLAD!Q65</f>
        <v>0</v>
      </c>
      <c r="T65" s="121">
        <f>IF(ZAKLAD!S65&gt;0,ROUND((ZAKLAD!M65*ZAKLAD!N65+ZAKLAD!O65*ZAKLAD!P65+ZAKLAD!Q65*ZAKLAD!R65)/ZAKLAD!S65,2),0)</f>
        <v>0</v>
      </c>
      <c r="U65" s="120">
        <v>0</v>
      </c>
      <c r="V65" s="121">
        <v>0</v>
      </c>
      <c r="W65" s="120">
        <v>0</v>
      </c>
      <c r="X65" s="121">
        <v>0</v>
      </c>
      <c r="Y65" s="120">
        <v>0</v>
      </c>
      <c r="Z65" s="121">
        <v>0</v>
      </c>
      <c r="AA65" s="120">
        <f>ZAKLAD!U65+ZAKLAD!W65+ZAKLAD!Y65</f>
        <v>0</v>
      </c>
      <c r="AB65" s="121">
        <f>IF(ZAKLAD!AA65&gt;0,ROUND((ZAKLAD!U65*ZAKLAD!V65+ZAKLAD!W65*ZAKLAD!X65+ZAKLAD!Y65*ZAKLAD!Z65)/ZAKLAD!AA65,2),0)</f>
        <v>0</v>
      </c>
      <c r="AC65" s="249">
        <v>0</v>
      </c>
      <c r="AD65" s="121">
        <v>0</v>
      </c>
      <c r="AE65" s="120">
        <v>0</v>
      </c>
      <c r="AF65" s="121">
        <v>0</v>
      </c>
      <c r="AG65" s="120">
        <v>0</v>
      </c>
      <c r="AH65" s="121">
        <v>0</v>
      </c>
      <c r="AI65" s="122">
        <v>119900</v>
      </c>
      <c r="AJ65" s="123">
        <v>7.324</v>
      </c>
      <c r="AK65" s="122">
        <v>0</v>
      </c>
      <c r="AL65" s="124">
        <v>0</v>
      </c>
      <c r="AM65" s="115">
        <f>ZAKLAD!E65+ZAKLAD!M65+ZAKLAD!U65</f>
        <v>0</v>
      </c>
      <c r="AN65" s="117">
        <f>IF(ZAKLAD!AM65&gt;0,ROUND((ZAKLAD!E65*ZAKLAD!F65+ZAKLAD!M65*ZAKLAD!N65+ZAKLAD!U65*ZAKLAD!V65)/ZAKLAD!AM65,2),0)</f>
        <v>0</v>
      </c>
      <c r="AO65" s="115">
        <f>ZAKLAD!G65+ZAKLAD!O65+ZAKLAD!W65+ZAKLAD!AG65</f>
        <v>0</v>
      </c>
      <c r="AP65" s="117">
        <f>IF(ZAKLAD!AO65&gt;0,ROUND((ZAKLAD!G65*ZAKLAD!H65+ZAKLAD!O65*ZAKLAD!P65+ZAKLAD!W65*ZAKLAD!X65+ZAKLAD!AG65*ZAKLAD!AH65)/ZAKLAD!AO65,2),0)</f>
        <v>0</v>
      </c>
      <c r="AQ65" s="115">
        <f>ZAKLAD!I65+ZAKLAD!Q65+ZAKLAD!Y65</f>
        <v>0</v>
      </c>
      <c r="AR65" s="118">
        <f>IF(ZAKLAD!AQ65&gt;0,ROUND((ZAKLAD!I65*ZAKLAD!J65+ZAKLAD!Q65*ZAKLAD!R65+ZAKLAD!Y65*ZAKLAD!Z65)/ZAKLAD!AQ65,2),0)</f>
        <v>0</v>
      </c>
      <c r="AS65" s="115">
        <f>ZAKLAD!AE65+ZAKLAD!AG65+ZAKLAD!AI65</f>
        <v>119900</v>
      </c>
      <c r="AT65" s="117">
        <f>IF(ZAKLAD!AS65&gt;0,ROUND((ZAKLAD!AE65*ZAKLAD!AF65+ZAKLAD!AG65*ZAKLAD!AH65+ZAKLAD!AI65*ZAKLAD!AJ65)/ZAKLAD!AS65,2),0)</f>
        <v>7.32</v>
      </c>
      <c r="AU65" s="115">
        <f>ZAKLAD!C65-(ZAKLAD!AC65+ZAKLAD!AI65)</f>
        <v>0</v>
      </c>
      <c r="AV65" s="183">
        <f>IF(ZAKLAD!AU65&gt;0,ROUND((ZAKLAD!E65*ZAKLAD!F65+ZAKLAD!G65*ZAKLAD!H65+ZAKLAD!I65*ZAKLAD!J65+ZAKLAD!M65*ZAKLAD!N65+ZAKLAD!O65*ZAKLAD!P65+ZAKLAD!Q65*ZAKLAD!R65+ZAKLAD!U65*ZAKLAD!V65+ZAKLAD!W65*ZAKLAD!X65+ZAKLAD!Y65*ZAKLAD!Z65+ZAKLAD!AE65*ZAKLAD!AF65+ZAKLAD!AG65*ZAKLAD!AH65+ZAKLAD!AK65*ZAKLAD!AL65)/ZAKLAD!AU65,2),0)</f>
        <v>0</v>
      </c>
    </row>
    <row r="66" spans="1:48" ht="14.25" customHeight="1">
      <c r="A66" s="210" t="s">
        <v>73</v>
      </c>
      <c r="B66" s="119">
        <v>28</v>
      </c>
      <c r="C66" s="120">
        <f>ZAKLAD!E66+ZAKLAD!G66+ZAKLAD!I66+ZAKLAD!M66+ZAKLAD!O66+ZAKLAD!Q66+ZAKLAD!U66+ZAKLAD!W66+ZAKLAD!Y66+ZAKLAD!AC66+ZAKLAD!AE66+ZAKLAD!AG66+ZAKLAD!AI66+ZAKLAD!AK66</f>
        <v>140534</v>
      </c>
      <c r="D66" s="121">
        <f>IF(ZAKLAD!C66&gt;0,ROUND((ZAKLAD!K66*ZAKLAD!L66+ZAKLAD!S66*ZAKLAD!T66+ZAKLAD!AA66*ZAKLAD!AB66+ZAKLAD!AC66*ZAKLAD!AD66+ZAKLAD!AE66*ZAKLAD!AF66+ZAKLAD!AG66*ZAKLAD!AH66+ZAKLAD!AI66*ZAKLAD!AJ66+ZAKLAD!AK66*ZAKLAD!AL66)/ZAKLAD!C66,2),0)</f>
        <v>5.11</v>
      </c>
      <c r="E66" s="122">
        <v>0</v>
      </c>
      <c r="F66" s="123">
        <v>0</v>
      </c>
      <c r="G66" s="122">
        <v>0</v>
      </c>
      <c r="H66" s="123">
        <v>0</v>
      </c>
      <c r="I66" s="122">
        <v>0</v>
      </c>
      <c r="J66" s="123">
        <v>0</v>
      </c>
      <c r="K66" s="120">
        <f>ZAKLAD!E66+ZAKLAD!G66+ZAKLAD!I66</f>
        <v>0</v>
      </c>
      <c r="L66" s="121">
        <f>IF(ZAKLAD!K66&gt;0,ROUND((ZAKLAD!E66*ZAKLAD!F66+ZAKLAD!G66*ZAKLAD!H66+ZAKLAD!I66*ZAKLAD!J66)/ZAKLAD!K66,2),0)</f>
        <v>0</v>
      </c>
      <c r="M66" s="122">
        <v>0</v>
      </c>
      <c r="N66" s="123">
        <v>0</v>
      </c>
      <c r="O66" s="122">
        <v>0</v>
      </c>
      <c r="P66" s="123">
        <v>0</v>
      </c>
      <c r="Q66" s="122">
        <v>0</v>
      </c>
      <c r="R66" s="123">
        <v>0</v>
      </c>
      <c r="S66" s="120">
        <f>ZAKLAD!M66+ZAKLAD!O66+ZAKLAD!Q66</f>
        <v>0</v>
      </c>
      <c r="T66" s="121">
        <f>IF(ZAKLAD!S66&gt;0,ROUND((ZAKLAD!M66*ZAKLAD!N66+ZAKLAD!O66*ZAKLAD!P66+ZAKLAD!Q66*ZAKLAD!R66)/ZAKLAD!S66,2),0)</f>
        <v>0</v>
      </c>
      <c r="U66" s="122">
        <v>0</v>
      </c>
      <c r="V66" s="123">
        <v>0</v>
      </c>
      <c r="W66" s="122">
        <v>0</v>
      </c>
      <c r="X66" s="123">
        <v>0</v>
      </c>
      <c r="Y66" s="122">
        <v>0</v>
      </c>
      <c r="Z66" s="123">
        <v>0</v>
      </c>
      <c r="AA66" s="120">
        <f>ZAKLAD!U66+ZAKLAD!W66+ZAKLAD!Y66</f>
        <v>0</v>
      </c>
      <c r="AB66" s="121">
        <f>IF(ZAKLAD!AA66&gt;0,ROUND((ZAKLAD!U66*ZAKLAD!V66+ZAKLAD!W66*ZAKLAD!X66+ZAKLAD!Y66*ZAKLAD!Z66)/ZAKLAD!AA66,2),0)</f>
        <v>0</v>
      </c>
      <c r="AC66" s="256">
        <v>0</v>
      </c>
      <c r="AD66" s="123">
        <v>0</v>
      </c>
      <c r="AE66" s="122">
        <v>0</v>
      </c>
      <c r="AF66" s="123">
        <v>0</v>
      </c>
      <c r="AG66" s="122">
        <v>0</v>
      </c>
      <c r="AH66" s="123">
        <v>0</v>
      </c>
      <c r="AI66" s="122">
        <v>140534</v>
      </c>
      <c r="AJ66" s="123">
        <v>5.11</v>
      </c>
      <c r="AK66" s="122">
        <v>0</v>
      </c>
      <c r="AL66" s="124">
        <v>0</v>
      </c>
      <c r="AM66" s="115">
        <f>ZAKLAD!E66+ZAKLAD!M66+ZAKLAD!U66</f>
        <v>0</v>
      </c>
      <c r="AN66" s="117">
        <f>IF(ZAKLAD!AM66&gt;0,ROUND((ZAKLAD!E66*ZAKLAD!F66+ZAKLAD!M66*ZAKLAD!N66+ZAKLAD!U66*ZAKLAD!V66)/ZAKLAD!AM66,2),0)</f>
        <v>0</v>
      </c>
      <c r="AO66" s="115">
        <f>ZAKLAD!G66+ZAKLAD!O66+ZAKLAD!W66+ZAKLAD!AG66</f>
        <v>0</v>
      </c>
      <c r="AP66" s="117">
        <f>IF(ZAKLAD!AO66&gt;0,ROUND((ZAKLAD!G66*ZAKLAD!H66+ZAKLAD!O66*ZAKLAD!P66+ZAKLAD!W66*ZAKLAD!X66+ZAKLAD!AG66*ZAKLAD!AH66)/ZAKLAD!AO66,2),0)</f>
        <v>0</v>
      </c>
      <c r="AQ66" s="115">
        <f>ZAKLAD!I66+ZAKLAD!Q66+ZAKLAD!Y66</f>
        <v>0</v>
      </c>
      <c r="AR66" s="118">
        <f>IF(ZAKLAD!AQ66&gt;0,ROUND((ZAKLAD!I66*ZAKLAD!J66+ZAKLAD!Q66*ZAKLAD!R66+ZAKLAD!Y66*ZAKLAD!Z66)/ZAKLAD!AQ66,2),0)</f>
        <v>0</v>
      </c>
      <c r="AS66" s="115">
        <f>ZAKLAD!AE66+ZAKLAD!AG66+ZAKLAD!AI66</f>
        <v>140534</v>
      </c>
      <c r="AT66" s="117">
        <f>IF(ZAKLAD!AS66&gt;0,ROUND((ZAKLAD!AE66*ZAKLAD!AF66+ZAKLAD!AG66*ZAKLAD!AH66+ZAKLAD!AI66*ZAKLAD!AJ66)/ZAKLAD!AS66,2),0)</f>
        <v>5.11</v>
      </c>
      <c r="AU66" s="115">
        <f>ZAKLAD!C66-(ZAKLAD!AC66+ZAKLAD!AI66)</f>
        <v>0</v>
      </c>
      <c r="AV66" s="183">
        <f>IF(ZAKLAD!AU66&gt;0,ROUND((ZAKLAD!E66*ZAKLAD!F66+ZAKLAD!G66*ZAKLAD!H66+ZAKLAD!I66*ZAKLAD!J66+ZAKLAD!M66*ZAKLAD!N66+ZAKLAD!O66*ZAKLAD!P66+ZAKLAD!Q66*ZAKLAD!R66+ZAKLAD!U66*ZAKLAD!V66+ZAKLAD!W66*ZAKLAD!X66+ZAKLAD!Y66*ZAKLAD!Z66+ZAKLAD!AE66*ZAKLAD!AF66+ZAKLAD!AG66*ZAKLAD!AH66+ZAKLAD!AK66*ZAKLAD!AL66)/ZAKLAD!AU66,2),0)</f>
        <v>0</v>
      </c>
    </row>
    <row r="67" spans="1:48" ht="14.25" customHeight="1" thickBot="1">
      <c r="A67" s="184" t="s">
        <v>74</v>
      </c>
      <c r="B67" s="137">
        <v>29</v>
      </c>
      <c r="C67" s="142">
        <f>ZAKLAD!E67+ZAKLAD!G67+ZAKLAD!I67+ZAKLAD!M67+ZAKLAD!O67+ZAKLAD!Q67+ZAKLAD!U67+ZAKLAD!W67+ZAKLAD!Y67+ZAKLAD!AC67+ZAKLAD!AE67+ZAKLAD!AG67+ZAKLAD!AI67+ZAKLAD!AK67</f>
        <v>11852541</v>
      </c>
      <c r="D67" s="143">
        <f>IF(ZAKLAD!C67&gt;0,ROUND((ZAKLAD!K67*ZAKLAD!L67+ZAKLAD!S67*ZAKLAD!T67+ZAKLAD!AA67*ZAKLAD!AB67+ZAKLAD!AC67*ZAKLAD!AD67+ZAKLAD!AE67*ZAKLAD!AF67+ZAKLAD!AG67*ZAKLAD!AH67+ZAKLAD!AI67*ZAKLAD!AJ67+ZAKLAD!AK67*ZAKLAD!AL67)/ZAKLAD!C67,2),0)</f>
        <v>7.96</v>
      </c>
      <c r="E67" s="144">
        <v>0</v>
      </c>
      <c r="F67" s="145">
        <v>0</v>
      </c>
      <c r="G67" s="144">
        <v>45941</v>
      </c>
      <c r="H67" s="145">
        <v>8.077</v>
      </c>
      <c r="I67" s="144">
        <v>0</v>
      </c>
      <c r="J67" s="145">
        <v>0</v>
      </c>
      <c r="K67" s="142">
        <f>ZAKLAD!E67+ZAKLAD!G67+ZAKLAD!I67</f>
        <v>45941</v>
      </c>
      <c r="L67" s="143">
        <f>IF(ZAKLAD!K67&gt;0,ROUND((ZAKLAD!E67*ZAKLAD!F67+ZAKLAD!G67*ZAKLAD!H67+ZAKLAD!I67*ZAKLAD!J67)/ZAKLAD!K67,2),0)</f>
        <v>8.08</v>
      </c>
      <c r="M67" s="144">
        <v>0</v>
      </c>
      <c r="N67" s="145">
        <v>0</v>
      </c>
      <c r="O67" s="144">
        <v>0</v>
      </c>
      <c r="P67" s="145">
        <v>0</v>
      </c>
      <c r="Q67" s="144">
        <v>0</v>
      </c>
      <c r="R67" s="145">
        <v>0</v>
      </c>
      <c r="S67" s="142">
        <f>ZAKLAD!M67+ZAKLAD!O67+ZAKLAD!Q67</f>
        <v>0</v>
      </c>
      <c r="T67" s="143">
        <f>IF(ZAKLAD!S67&gt;0,ROUND((ZAKLAD!M67*ZAKLAD!N67+ZAKLAD!O67*ZAKLAD!P67+ZAKLAD!Q67*ZAKLAD!R67)/ZAKLAD!S67,2),0)</f>
        <v>0</v>
      </c>
      <c r="U67" s="144">
        <v>0</v>
      </c>
      <c r="V67" s="145">
        <v>0</v>
      </c>
      <c r="W67" s="144">
        <v>0</v>
      </c>
      <c r="X67" s="145">
        <v>0</v>
      </c>
      <c r="Y67" s="144">
        <v>0</v>
      </c>
      <c r="Z67" s="145">
        <v>0</v>
      </c>
      <c r="AA67" s="142">
        <f>ZAKLAD!U67+ZAKLAD!W67+ZAKLAD!Y67</f>
        <v>0</v>
      </c>
      <c r="AB67" s="143">
        <f>IF(ZAKLAD!AA67&gt;0,ROUND((ZAKLAD!U67*ZAKLAD!V67+ZAKLAD!W67*ZAKLAD!X67+ZAKLAD!Y67*ZAKLAD!Z67)/ZAKLAD!AA67,2),0)</f>
        <v>0</v>
      </c>
      <c r="AC67" s="257">
        <v>0</v>
      </c>
      <c r="AD67" s="145">
        <v>0</v>
      </c>
      <c r="AE67" s="144">
        <v>112227</v>
      </c>
      <c r="AF67" s="145">
        <v>6.58</v>
      </c>
      <c r="AG67" s="144">
        <v>0</v>
      </c>
      <c r="AH67" s="145">
        <v>0</v>
      </c>
      <c r="AI67" s="144">
        <v>11694373</v>
      </c>
      <c r="AJ67" s="145">
        <v>7.971</v>
      </c>
      <c r="AK67" s="144">
        <v>0</v>
      </c>
      <c r="AL67" s="146">
        <v>0</v>
      </c>
      <c r="AM67" s="147">
        <f>ZAKLAD!E67+ZAKLAD!M67+ZAKLAD!U67</f>
        <v>0</v>
      </c>
      <c r="AN67" s="148">
        <f>IF(ZAKLAD!AM67&gt;0,ROUND((ZAKLAD!E67*ZAKLAD!F67+ZAKLAD!M67*ZAKLAD!N67+ZAKLAD!U67*ZAKLAD!V67)/ZAKLAD!AM67,2),0)</f>
        <v>0</v>
      </c>
      <c r="AO67" s="147">
        <f>ZAKLAD!G67+ZAKLAD!O67+ZAKLAD!W67+ZAKLAD!AG67</f>
        <v>45941</v>
      </c>
      <c r="AP67" s="148">
        <f>IF(ZAKLAD!AO67&gt;0,ROUND((ZAKLAD!G67*ZAKLAD!H67+ZAKLAD!O67*ZAKLAD!P67+ZAKLAD!W67*ZAKLAD!X67+ZAKLAD!AG67*ZAKLAD!AH67)/ZAKLAD!AO67,2),0)</f>
        <v>8.08</v>
      </c>
      <c r="AQ67" s="147">
        <f>ZAKLAD!I67+ZAKLAD!Q67+ZAKLAD!Y67</f>
        <v>0</v>
      </c>
      <c r="AR67" s="149">
        <f>IF(ZAKLAD!AQ67&gt;0,ROUND((ZAKLAD!I67*ZAKLAD!J67+ZAKLAD!Q67*ZAKLAD!R67+ZAKLAD!Y67*ZAKLAD!Z67)/ZAKLAD!AQ67,2),0)</f>
        <v>0</v>
      </c>
      <c r="AS67" s="147">
        <f>ZAKLAD!AE67+ZAKLAD!AG67+ZAKLAD!AI67</f>
        <v>11806600</v>
      </c>
      <c r="AT67" s="148">
        <f>IF(ZAKLAD!AS67&gt;0,ROUND((ZAKLAD!AE67*ZAKLAD!AF67+ZAKLAD!AG67*ZAKLAD!AH67+ZAKLAD!AI67*ZAKLAD!AJ67)/ZAKLAD!AS67,2),0)</f>
        <v>7.96</v>
      </c>
      <c r="AU67" s="147">
        <f>ZAKLAD!C67-(ZAKLAD!AC67+ZAKLAD!AI67)</f>
        <v>158168</v>
      </c>
      <c r="AV67" s="231">
        <f>IF(ZAKLAD!AU67&gt;0,ROUND((ZAKLAD!E67*ZAKLAD!F67+ZAKLAD!G67*ZAKLAD!H67+ZAKLAD!I67*ZAKLAD!J67+ZAKLAD!M67*ZAKLAD!N67+ZAKLAD!O67*ZAKLAD!P67+ZAKLAD!Q67*ZAKLAD!R67+ZAKLAD!U67*ZAKLAD!V67+ZAKLAD!W67*ZAKLAD!X67+ZAKLAD!Y67*ZAKLAD!Z67+ZAKLAD!AE67*ZAKLAD!AF67+ZAKLAD!AG67*ZAKLAD!AH67+ZAKLAD!AK67*ZAKLAD!AL67)/ZAKLAD!AU67,2),0)</f>
        <v>7.01</v>
      </c>
    </row>
    <row r="68" spans="1:48" ht="15" customHeight="1">
      <c r="A68" s="110" t="s">
        <v>75</v>
      </c>
      <c r="B68" s="119">
        <v>30</v>
      </c>
      <c r="C68" s="120">
        <f>ZAKLAD!E68+ZAKLAD!G68+ZAKLAD!I68+ZAKLAD!M68+ZAKLAD!O68+ZAKLAD!Q68+ZAKLAD!U68+ZAKLAD!W68+ZAKLAD!Y68+ZAKLAD!AC68+ZAKLAD!AE68+ZAKLAD!AG68+ZAKLAD!AI68+ZAKLAD!AK68</f>
        <v>23451107</v>
      </c>
      <c r="D68" s="121">
        <f>IF(ZAKLAD!C68&gt;0,ROUND((ZAKLAD!K68*ZAKLAD!L68+ZAKLAD!S68*ZAKLAD!T68+ZAKLAD!AA68*ZAKLAD!AB68+ZAKLAD!AC68*ZAKLAD!AD68+ZAKLAD!AE68*ZAKLAD!AF68+ZAKLAD!AG68*ZAKLAD!AH68+ZAKLAD!AI68*ZAKLAD!AJ68+ZAKLAD!AK68*ZAKLAD!AL68)/ZAKLAD!C68,2),0)</f>
        <v>6.2</v>
      </c>
      <c r="E68" s="122">
        <v>4191374</v>
      </c>
      <c r="F68" s="123">
        <v>5.801</v>
      </c>
      <c r="G68" s="122">
        <v>7112563</v>
      </c>
      <c r="H68" s="123">
        <v>6.38</v>
      </c>
      <c r="I68" s="122">
        <v>1874756</v>
      </c>
      <c r="J68" s="123">
        <v>5.101</v>
      </c>
      <c r="K68" s="120">
        <f>ZAKLAD!E68+ZAKLAD!G68+ZAKLAD!I68</f>
        <v>13178693</v>
      </c>
      <c r="L68" s="121">
        <f>IF(ZAKLAD!K68&gt;0,ROUND((ZAKLAD!E68*ZAKLAD!F68+ZAKLAD!G68*ZAKLAD!H68+ZAKLAD!I68*ZAKLAD!J68)/ZAKLAD!K68,2),0)</f>
        <v>6.01</v>
      </c>
      <c r="M68" s="122">
        <v>279418</v>
      </c>
      <c r="N68" s="123">
        <v>4.804</v>
      </c>
      <c r="O68" s="122">
        <v>3055687</v>
      </c>
      <c r="P68" s="123">
        <v>6.111</v>
      </c>
      <c r="Q68" s="122">
        <v>3927161</v>
      </c>
      <c r="R68" s="123">
        <v>5.76</v>
      </c>
      <c r="S68" s="120">
        <f>ZAKLAD!M68+ZAKLAD!O68+ZAKLAD!Q68</f>
        <v>7262266</v>
      </c>
      <c r="T68" s="121">
        <f>IF(ZAKLAD!S68&gt;0,ROUND((ZAKLAD!M68*ZAKLAD!N68+ZAKLAD!O68*ZAKLAD!P68+ZAKLAD!Q68*ZAKLAD!R68)/ZAKLAD!S68,2),0)</f>
        <v>5.87</v>
      </c>
      <c r="U68" s="122">
        <v>0</v>
      </c>
      <c r="V68" s="123">
        <v>0</v>
      </c>
      <c r="W68" s="122">
        <v>0</v>
      </c>
      <c r="X68" s="123">
        <v>0</v>
      </c>
      <c r="Y68" s="122">
        <v>0</v>
      </c>
      <c r="Z68" s="123">
        <v>0</v>
      </c>
      <c r="AA68" s="120">
        <f>ZAKLAD!U68+ZAKLAD!W68+ZAKLAD!Y68</f>
        <v>0</v>
      </c>
      <c r="AB68" s="121">
        <f>IF(ZAKLAD!AA68&gt;0,ROUND((ZAKLAD!U68*ZAKLAD!V68+ZAKLAD!W68*ZAKLAD!X68+ZAKLAD!Y68*ZAKLAD!Z68)/ZAKLAD!AA68,2),0)</f>
        <v>0</v>
      </c>
      <c r="AC68" s="256">
        <v>1759684</v>
      </c>
      <c r="AD68" s="123">
        <v>5.771</v>
      </c>
      <c r="AE68" s="122">
        <v>4666</v>
      </c>
      <c r="AF68" s="123">
        <v>9.284</v>
      </c>
      <c r="AG68" s="122">
        <v>335467</v>
      </c>
      <c r="AH68" s="123">
        <v>8.28</v>
      </c>
      <c r="AI68" s="122">
        <v>909844</v>
      </c>
      <c r="AJ68" s="123">
        <v>11.601</v>
      </c>
      <c r="AK68" s="122">
        <v>487</v>
      </c>
      <c r="AL68" s="124">
        <v>12.854</v>
      </c>
      <c r="AM68" s="115">
        <f>ZAKLAD!E68+ZAKLAD!M68+ZAKLAD!U68</f>
        <v>4470792</v>
      </c>
      <c r="AN68" s="117">
        <f>IF(ZAKLAD!AM68&gt;0,ROUND((ZAKLAD!E68*ZAKLAD!F68+ZAKLAD!M68*ZAKLAD!N68+ZAKLAD!U68*ZAKLAD!V68)/ZAKLAD!AM68,2),0)</f>
        <v>5.74</v>
      </c>
      <c r="AO68" s="115">
        <f>ZAKLAD!G68+ZAKLAD!O68+ZAKLAD!W68+ZAKLAD!AG68</f>
        <v>10503717</v>
      </c>
      <c r="AP68" s="117">
        <f>IF(ZAKLAD!AO68&gt;0,ROUND((ZAKLAD!G68*ZAKLAD!H68+ZAKLAD!O68*ZAKLAD!P68+ZAKLAD!W68*ZAKLAD!X68+ZAKLAD!AG68*ZAKLAD!AH68)/ZAKLAD!AO68,2),0)</f>
        <v>6.36</v>
      </c>
      <c r="AQ68" s="115">
        <f>ZAKLAD!I68+ZAKLAD!Q68+ZAKLAD!Y68</f>
        <v>5801917</v>
      </c>
      <c r="AR68" s="118">
        <f>IF(ZAKLAD!AQ68&gt;0,ROUND((ZAKLAD!I68*ZAKLAD!J68+ZAKLAD!Q68*ZAKLAD!R68+ZAKLAD!Y68*ZAKLAD!Z68)/ZAKLAD!AQ68,2),0)</f>
        <v>5.55</v>
      </c>
      <c r="AS68" s="115">
        <f>ZAKLAD!AE68+ZAKLAD!AG68+ZAKLAD!AI68</f>
        <v>1249977</v>
      </c>
      <c r="AT68" s="117">
        <f>IF(ZAKLAD!AS68&gt;0,ROUND((ZAKLAD!AE68*ZAKLAD!AF68+ZAKLAD!AG68*ZAKLAD!AH68+ZAKLAD!AI68*ZAKLAD!AJ68)/ZAKLAD!AS68,2),0)</f>
        <v>10.7</v>
      </c>
      <c r="AU68" s="115">
        <f>ZAKLAD!C68-(ZAKLAD!AC68+ZAKLAD!AI68)</f>
        <v>20781579</v>
      </c>
      <c r="AV68" s="118">
        <f>IF(ZAKLAD!AU68&gt;0,ROUND((ZAKLAD!E68*ZAKLAD!F68+ZAKLAD!G68*ZAKLAD!H68+ZAKLAD!I68*ZAKLAD!J68+ZAKLAD!M68*ZAKLAD!N68+ZAKLAD!O68*ZAKLAD!P68+ZAKLAD!Q68*ZAKLAD!R68+ZAKLAD!U68*ZAKLAD!V68+ZAKLAD!W68*ZAKLAD!X68+ZAKLAD!Y68*ZAKLAD!Z68+ZAKLAD!AE68*ZAKLAD!AF68+ZAKLAD!AG68*ZAKLAD!AH68+ZAKLAD!AK68*ZAKLAD!AL68)/ZAKLAD!AU68,2),0)</f>
        <v>6</v>
      </c>
    </row>
    <row r="69" spans="1:48" ht="15" customHeight="1">
      <c r="A69" s="110" t="s">
        <v>76</v>
      </c>
      <c r="B69" s="119">
        <v>31</v>
      </c>
      <c r="C69" s="120">
        <f>ZAKLAD!E69+ZAKLAD!G69+ZAKLAD!I69+ZAKLAD!M69+ZAKLAD!O69+ZAKLAD!Q69+ZAKLAD!U69+ZAKLAD!W69+ZAKLAD!Y69+ZAKLAD!AC69+ZAKLAD!AE69+ZAKLAD!AG69+ZAKLAD!AI69+ZAKLAD!AK69</f>
        <v>9274837</v>
      </c>
      <c r="D69" s="121">
        <f>IF(ZAKLAD!C69&gt;0,ROUND((ZAKLAD!K69*ZAKLAD!L69+ZAKLAD!S69*ZAKLAD!T69+ZAKLAD!AA69*ZAKLAD!AB69+ZAKLAD!AC69*ZAKLAD!AD69+ZAKLAD!AE69*ZAKLAD!AF69+ZAKLAD!AG69*ZAKLAD!AH69+ZAKLAD!AI69*ZAKLAD!AJ69+ZAKLAD!AK69*ZAKLAD!AL69)/ZAKLAD!C69,2),0)</f>
        <v>8.62</v>
      </c>
      <c r="E69" s="122">
        <v>1560717</v>
      </c>
      <c r="F69" s="123">
        <v>5.503</v>
      </c>
      <c r="G69" s="122">
        <v>5063430</v>
      </c>
      <c r="H69" s="123">
        <v>8.244</v>
      </c>
      <c r="I69" s="122">
        <v>178554</v>
      </c>
      <c r="J69" s="123">
        <v>6.194</v>
      </c>
      <c r="K69" s="120">
        <f>ZAKLAD!E69+ZAKLAD!G69+ZAKLAD!I69</f>
        <v>6802701</v>
      </c>
      <c r="L69" s="121">
        <f>IF(ZAKLAD!K69&gt;0,ROUND((ZAKLAD!E69*ZAKLAD!F69+ZAKLAD!G69*ZAKLAD!H69+ZAKLAD!I69*ZAKLAD!J69)/ZAKLAD!K69,2),0)</f>
        <v>7.56</v>
      </c>
      <c r="M69" s="122">
        <v>0</v>
      </c>
      <c r="N69" s="123">
        <v>0</v>
      </c>
      <c r="O69" s="122">
        <v>39694</v>
      </c>
      <c r="P69" s="123">
        <v>5.821</v>
      </c>
      <c r="Q69" s="122">
        <v>0</v>
      </c>
      <c r="R69" s="123">
        <v>0</v>
      </c>
      <c r="S69" s="120">
        <f>ZAKLAD!M69+ZAKLAD!O69+ZAKLAD!Q69</f>
        <v>39694</v>
      </c>
      <c r="T69" s="121">
        <f>IF(ZAKLAD!S69&gt;0,ROUND((ZAKLAD!M69*ZAKLAD!N69+ZAKLAD!O69*ZAKLAD!P69+ZAKLAD!Q69*ZAKLAD!R69)/ZAKLAD!S69,2),0)</f>
        <v>5.82</v>
      </c>
      <c r="U69" s="122">
        <v>0</v>
      </c>
      <c r="V69" s="123">
        <v>0</v>
      </c>
      <c r="W69" s="122">
        <v>0</v>
      </c>
      <c r="X69" s="123">
        <v>0</v>
      </c>
      <c r="Y69" s="122">
        <v>0</v>
      </c>
      <c r="Z69" s="123">
        <v>0</v>
      </c>
      <c r="AA69" s="120">
        <f>ZAKLAD!U69+ZAKLAD!W69+ZAKLAD!Y69</f>
        <v>0</v>
      </c>
      <c r="AB69" s="121">
        <f>IF(ZAKLAD!AA69&gt;0,ROUND((ZAKLAD!U69*ZAKLAD!V69+ZAKLAD!W69*ZAKLAD!X69+ZAKLAD!Y69*ZAKLAD!Z69)/ZAKLAD!AA69,2),0)</f>
        <v>0</v>
      </c>
      <c r="AC69" s="256">
        <v>2427</v>
      </c>
      <c r="AD69" s="123">
        <v>6.883</v>
      </c>
      <c r="AE69" s="122">
        <v>102201</v>
      </c>
      <c r="AF69" s="123">
        <v>6.951</v>
      </c>
      <c r="AG69" s="122">
        <v>660072</v>
      </c>
      <c r="AH69" s="123">
        <v>8.53</v>
      </c>
      <c r="AI69" s="122">
        <v>1520291</v>
      </c>
      <c r="AJ69" s="123">
        <v>13.021</v>
      </c>
      <c r="AK69" s="122">
        <v>147451</v>
      </c>
      <c r="AL69" s="124">
        <v>14.571</v>
      </c>
      <c r="AM69" s="115">
        <f>ZAKLAD!E69+ZAKLAD!M69+ZAKLAD!U69</f>
        <v>1560717</v>
      </c>
      <c r="AN69" s="117">
        <f>IF(ZAKLAD!AM69&gt;0,ROUND((ZAKLAD!E69*ZAKLAD!F69+ZAKLAD!M69*ZAKLAD!N69+ZAKLAD!U69*ZAKLAD!V69)/ZAKLAD!AM69,2),0)</f>
        <v>5.5</v>
      </c>
      <c r="AO69" s="115">
        <f>ZAKLAD!G69+ZAKLAD!O69+ZAKLAD!W69+ZAKLAD!AG69</f>
        <v>5763196</v>
      </c>
      <c r="AP69" s="117">
        <f>IF(ZAKLAD!AO69&gt;0,ROUND((ZAKLAD!G69*ZAKLAD!H69+ZAKLAD!O69*ZAKLAD!P69+ZAKLAD!W69*ZAKLAD!X69+ZAKLAD!AG69*ZAKLAD!AH69)/ZAKLAD!AO69,2),0)</f>
        <v>8.26</v>
      </c>
      <c r="AQ69" s="115">
        <f>ZAKLAD!I69+ZAKLAD!Q69+ZAKLAD!Y69</f>
        <v>178554</v>
      </c>
      <c r="AR69" s="118">
        <f>IF(ZAKLAD!AQ69&gt;0,ROUND((ZAKLAD!I69*ZAKLAD!J69+ZAKLAD!Q69*ZAKLAD!R69+ZAKLAD!Y69*ZAKLAD!Z69)/ZAKLAD!AQ69,2),0)</f>
        <v>6.19</v>
      </c>
      <c r="AS69" s="115">
        <f>ZAKLAD!AE69+ZAKLAD!AG69+ZAKLAD!AI69</f>
        <v>2282564</v>
      </c>
      <c r="AT69" s="117">
        <f>IF(ZAKLAD!AS69&gt;0,ROUND((ZAKLAD!AE69*ZAKLAD!AF69+ZAKLAD!AG69*ZAKLAD!AH69+ZAKLAD!AI69*ZAKLAD!AJ69)/ZAKLAD!AS69,2),0)</f>
        <v>11.45</v>
      </c>
      <c r="AU69" s="115">
        <f>ZAKLAD!C69-(ZAKLAD!AC69+ZAKLAD!AI69)</f>
        <v>7752119</v>
      </c>
      <c r="AV69" s="118">
        <f>IF(ZAKLAD!AU69&gt;0,ROUND((ZAKLAD!E69*ZAKLAD!F69+ZAKLAD!G69*ZAKLAD!H69+ZAKLAD!I69*ZAKLAD!J69+ZAKLAD!M69*ZAKLAD!N69+ZAKLAD!O69*ZAKLAD!P69+ZAKLAD!Q69*ZAKLAD!R69+ZAKLAD!U69*ZAKLAD!V69+ZAKLAD!W69*ZAKLAD!X69+ZAKLAD!Y69*ZAKLAD!Z69+ZAKLAD!AE69*ZAKLAD!AF69+ZAKLAD!AG69*ZAKLAD!AH69+ZAKLAD!AK69*ZAKLAD!AL69)/ZAKLAD!AU69,2),0)</f>
        <v>7.76</v>
      </c>
    </row>
    <row r="70" spans="1:48" ht="15" customHeight="1">
      <c r="A70" s="210" t="s">
        <v>77</v>
      </c>
      <c r="B70" s="119">
        <v>32</v>
      </c>
      <c r="C70" s="120">
        <f>ZAKLAD!E70+ZAKLAD!G70+ZAKLAD!I70+ZAKLAD!M70+ZAKLAD!O70+ZAKLAD!Q70+ZAKLAD!U70+ZAKLAD!W70+ZAKLAD!Y70+ZAKLAD!AC70+ZAKLAD!AE70+ZAKLAD!AG70+ZAKLAD!AI70+ZAKLAD!AK70</f>
        <v>5702136</v>
      </c>
      <c r="D70" s="121">
        <f>IF(ZAKLAD!C70&gt;0,ROUND((ZAKLAD!K70*ZAKLAD!L70+ZAKLAD!S70*ZAKLAD!T70+ZAKLAD!AA70*ZAKLAD!AB70+ZAKLAD!AC70*ZAKLAD!AD70+ZAKLAD!AE70*ZAKLAD!AF70+ZAKLAD!AG70*ZAKLAD!AH70+ZAKLAD!AI70*ZAKLAD!AJ70+ZAKLAD!AK70*ZAKLAD!AL70)/ZAKLAD!C70,2),0)</f>
        <v>8.37</v>
      </c>
      <c r="E70" s="122">
        <v>1538163</v>
      </c>
      <c r="F70" s="123">
        <v>5.441</v>
      </c>
      <c r="G70" s="122">
        <v>2781159</v>
      </c>
      <c r="H70" s="123">
        <v>7.746</v>
      </c>
      <c r="I70" s="122">
        <v>68221</v>
      </c>
      <c r="J70" s="123">
        <v>6.044</v>
      </c>
      <c r="K70" s="120">
        <f>ZAKLAD!E70+ZAKLAD!G70+ZAKLAD!I70</f>
        <v>4387543</v>
      </c>
      <c r="L70" s="121">
        <f>IF(ZAKLAD!K70&gt;0,ROUND((ZAKLAD!E70*ZAKLAD!F70+ZAKLAD!G70*ZAKLAD!H70+ZAKLAD!I70*ZAKLAD!J70)/ZAKLAD!K70,2),0)</f>
        <v>6.91</v>
      </c>
      <c r="M70" s="122">
        <v>0</v>
      </c>
      <c r="N70" s="123">
        <v>0</v>
      </c>
      <c r="O70" s="122">
        <v>0</v>
      </c>
      <c r="P70" s="123">
        <v>0</v>
      </c>
      <c r="Q70" s="122">
        <v>0</v>
      </c>
      <c r="R70" s="123">
        <v>0</v>
      </c>
      <c r="S70" s="120">
        <f>ZAKLAD!M70+ZAKLAD!O70+ZAKLAD!Q70</f>
        <v>0</v>
      </c>
      <c r="T70" s="121">
        <f>IF(ZAKLAD!S70&gt;0,ROUND((ZAKLAD!M70*ZAKLAD!N70+ZAKLAD!O70*ZAKLAD!P70+ZAKLAD!Q70*ZAKLAD!R70)/ZAKLAD!S70,2),0)</f>
        <v>0</v>
      </c>
      <c r="U70" s="122">
        <v>0</v>
      </c>
      <c r="V70" s="123">
        <v>0</v>
      </c>
      <c r="W70" s="122">
        <v>0</v>
      </c>
      <c r="X70" s="123">
        <v>0</v>
      </c>
      <c r="Y70" s="122">
        <v>0</v>
      </c>
      <c r="Z70" s="123">
        <v>0</v>
      </c>
      <c r="AA70" s="120">
        <f>ZAKLAD!U70+ZAKLAD!W70+ZAKLAD!Y70</f>
        <v>0</v>
      </c>
      <c r="AB70" s="121">
        <f>IF(ZAKLAD!AA70&gt;0,ROUND((ZAKLAD!U70*ZAKLAD!V70+ZAKLAD!W70*ZAKLAD!X70+ZAKLAD!Y70*ZAKLAD!Z70)/ZAKLAD!AA70,2),0)</f>
        <v>0</v>
      </c>
      <c r="AC70" s="256">
        <v>2427</v>
      </c>
      <c r="AD70" s="123">
        <v>6.883</v>
      </c>
      <c r="AE70" s="122">
        <v>60909</v>
      </c>
      <c r="AF70" s="123">
        <v>7.447</v>
      </c>
      <c r="AG70" s="122">
        <v>459345</v>
      </c>
      <c r="AH70" s="123">
        <v>15.305</v>
      </c>
      <c r="AI70" s="122">
        <v>652687</v>
      </c>
      <c r="AJ70" s="123">
        <v>12.006</v>
      </c>
      <c r="AK70" s="122">
        <v>139225</v>
      </c>
      <c r="AL70" s="124">
        <v>14.93</v>
      </c>
      <c r="AM70" s="115">
        <f>ZAKLAD!E70+ZAKLAD!M70+ZAKLAD!U70</f>
        <v>1538163</v>
      </c>
      <c r="AN70" s="117">
        <f>IF(ZAKLAD!AM70&gt;0,ROUND((ZAKLAD!E70*ZAKLAD!F70+ZAKLAD!M70*ZAKLAD!N70+ZAKLAD!U70*ZAKLAD!V70)/ZAKLAD!AM70,2),0)</f>
        <v>5.44</v>
      </c>
      <c r="AO70" s="115">
        <f>ZAKLAD!G70+ZAKLAD!O70+ZAKLAD!W70+ZAKLAD!AG70</f>
        <v>3240504</v>
      </c>
      <c r="AP70" s="117">
        <f>IF(ZAKLAD!AO70&gt;0,ROUND((ZAKLAD!G70*ZAKLAD!H70+ZAKLAD!O70*ZAKLAD!P70+ZAKLAD!W70*ZAKLAD!X70+ZAKLAD!AG70*ZAKLAD!AH70)/ZAKLAD!AO70,2),0)</f>
        <v>8.82</v>
      </c>
      <c r="AQ70" s="115">
        <f>ZAKLAD!I70+ZAKLAD!Q70+ZAKLAD!Y70</f>
        <v>68221</v>
      </c>
      <c r="AR70" s="118">
        <f>IF(ZAKLAD!AQ70&gt;0,ROUND((ZAKLAD!I70*ZAKLAD!J70+ZAKLAD!Q70*ZAKLAD!R70+ZAKLAD!Y70*ZAKLAD!Z70)/ZAKLAD!AQ70,2),0)</f>
        <v>6.04</v>
      </c>
      <c r="AS70" s="115">
        <f>ZAKLAD!AE70+ZAKLAD!AG70+ZAKLAD!AI70</f>
        <v>1172941</v>
      </c>
      <c r="AT70" s="117">
        <f>IF(ZAKLAD!AS70&gt;0,ROUND((ZAKLAD!AE70*ZAKLAD!AF70+ZAKLAD!AG70*ZAKLAD!AH70+ZAKLAD!AI70*ZAKLAD!AJ70)/ZAKLAD!AS70,2),0)</f>
        <v>13.06</v>
      </c>
      <c r="AU70" s="115">
        <f>ZAKLAD!C70-(ZAKLAD!AC70+ZAKLAD!AI70)</f>
        <v>5047022</v>
      </c>
      <c r="AV70" s="118">
        <f>IF(ZAKLAD!AU70&gt;0,ROUND((ZAKLAD!E70*ZAKLAD!F70+ZAKLAD!G70*ZAKLAD!H70+ZAKLAD!I70*ZAKLAD!J70+ZAKLAD!M70*ZAKLAD!N70+ZAKLAD!O70*ZAKLAD!P70+ZAKLAD!Q70*ZAKLAD!R70+ZAKLAD!U70*ZAKLAD!V70+ZAKLAD!W70*ZAKLAD!X70+ZAKLAD!Y70*ZAKLAD!Z70+ZAKLAD!AE70*ZAKLAD!AF70+ZAKLAD!AG70*ZAKLAD!AH70+ZAKLAD!AK70*ZAKLAD!AL70)/ZAKLAD!AU70,2),0)</f>
        <v>7.9</v>
      </c>
    </row>
    <row r="71" spans="1:48" ht="15" customHeight="1" thickBot="1">
      <c r="A71" s="211" t="s">
        <v>78</v>
      </c>
      <c r="B71" s="95">
        <v>33</v>
      </c>
      <c r="C71" s="212">
        <f>ZAKLAD!E71+ZAKLAD!G71+ZAKLAD!I71+ZAKLAD!M71+ZAKLAD!O71+ZAKLAD!Q71+ZAKLAD!U71+ZAKLAD!W71+ZAKLAD!Y71+ZAKLAD!AC71+ZAKLAD!AE71+ZAKLAD!AG71+ZAKLAD!AI71+ZAKLAD!AK71</f>
        <v>2269474</v>
      </c>
      <c r="D71" s="213">
        <f>0</f>
        <v>0</v>
      </c>
      <c r="E71" s="214">
        <v>38188</v>
      </c>
      <c r="F71" s="215">
        <f>0</f>
        <v>0</v>
      </c>
      <c r="G71" s="214">
        <v>1994409</v>
      </c>
      <c r="H71" s="215">
        <f>0</f>
        <v>0</v>
      </c>
      <c r="I71" s="214">
        <v>16598</v>
      </c>
      <c r="J71" s="215">
        <f>0</f>
        <v>0</v>
      </c>
      <c r="K71" s="212">
        <f>ZAKLAD!E71+ZAKLAD!G71+ZAKLAD!I71</f>
        <v>2049195</v>
      </c>
      <c r="L71" s="213">
        <f>0</f>
        <v>0</v>
      </c>
      <c r="M71" s="214">
        <v>0</v>
      </c>
      <c r="N71" s="215">
        <f>0</f>
        <v>0</v>
      </c>
      <c r="O71" s="214">
        <v>0</v>
      </c>
      <c r="P71" s="215">
        <f>0</f>
        <v>0</v>
      </c>
      <c r="Q71" s="214">
        <v>0</v>
      </c>
      <c r="R71" s="215">
        <f>0</f>
        <v>0</v>
      </c>
      <c r="S71" s="212">
        <f>ZAKLAD!M71+ZAKLAD!O71+ZAKLAD!Q71</f>
        <v>0</v>
      </c>
      <c r="T71" s="213">
        <f>0</f>
        <v>0</v>
      </c>
      <c r="U71" s="214">
        <v>0</v>
      </c>
      <c r="V71" s="215">
        <f>0</f>
        <v>0</v>
      </c>
      <c r="W71" s="214">
        <v>0</v>
      </c>
      <c r="X71" s="215">
        <f>0</f>
        <v>0</v>
      </c>
      <c r="Y71" s="214">
        <v>0</v>
      </c>
      <c r="Z71" s="215">
        <f>0</f>
        <v>0</v>
      </c>
      <c r="AA71" s="212">
        <f>ZAKLAD!U71+ZAKLAD!W71+ZAKLAD!Y71</f>
        <v>0</v>
      </c>
      <c r="AB71" s="213">
        <f>0</f>
        <v>0</v>
      </c>
      <c r="AC71" s="258">
        <v>0</v>
      </c>
      <c r="AD71" s="215">
        <f>0</f>
        <v>0</v>
      </c>
      <c r="AE71" s="214">
        <v>0</v>
      </c>
      <c r="AF71" s="215">
        <f>0</f>
        <v>0</v>
      </c>
      <c r="AG71" s="214">
        <v>174868</v>
      </c>
      <c r="AH71" s="215">
        <f>0</f>
        <v>0</v>
      </c>
      <c r="AI71" s="214">
        <v>42578</v>
      </c>
      <c r="AJ71" s="215">
        <f>0</f>
        <v>0</v>
      </c>
      <c r="AK71" s="214">
        <v>2833</v>
      </c>
      <c r="AL71" s="216">
        <f>0</f>
        <v>0</v>
      </c>
      <c r="AM71" s="217">
        <f>ZAKLAD!E71+ZAKLAD!M71+ZAKLAD!U71</f>
        <v>38188</v>
      </c>
      <c r="AN71" s="221">
        <f>0</f>
        <v>0</v>
      </c>
      <c r="AO71" s="217">
        <f>ZAKLAD!G71+ZAKLAD!O71+ZAKLAD!W71+ZAKLAD!AG71</f>
        <v>2169277</v>
      </c>
      <c r="AP71" s="221">
        <f>0</f>
        <v>0</v>
      </c>
      <c r="AQ71" s="217">
        <f>ZAKLAD!I71+ZAKLAD!Q71+ZAKLAD!Y71</f>
        <v>16598</v>
      </c>
      <c r="AR71" s="222">
        <f>0</f>
        <v>0</v>
      </c>
      <c r="AS71" s="217">
        <f>ZAKLAD!AE71+ZAKLAD!AG71+ZAKLAD!AI71</f>
        <v>217446</v>
      </c>
      <c r="AT71" s="221">
        <f>0</f>
        <v>0</v>
      </c>
      <c r="AU71" s="217">
        <f>ZAKLAD!C71-(ZAKLAD!AC71+ZAKLAD!AI71)</f>
        <v>2226896</v>
      </c>
      <c r="AV71" s="222">
        <f>0</f>
        <v>0</v>
      </c>
    </row>
    <row r="72" spans="1:48" ht="15" customHeight="1">
      <c r="A72" s="223" t="s">
        <v>79</v>
      </c>
      <c r="B72" s="127">
        <v>34</v>
      </c>
      <c r="C72" s="224">
        <f>ZAKLAD!E72+ZAKLAD!G72+ZAKLAD!I72+ZAKLAD!M72+ZAKLAD!O72+ZAKLAD!Q72+ZAKLAD!U72+ZAKLAD!W72+ZAKLAD!Y72+ZAKLAD!AC72+ZAKLAD!AE72+ZAKLAD!AG72+ZAKLAD!AI72+ZAKLAD!AK72</f>
        <v>73014097</v>
      </c>
      <c r="D72" s="225">
        <f>IF(ZAKLAD!C72&gt;0,ROUND((ZAKLAD!K72*ZAKLAD!L72+ZAKLAD!S72*ZAKLAD!T72+ZAKLAD!AA72*ZAKLAD!AB72+ZAKLAD!AC72*ZAKLAD!AD72+ZAKLAD!AE72*ZAKLAD!AF72+ZAKLAD!AG72*ZAKLAD!AH72+ZAKLAD!AI72*ZAKLAD!AJ72+ZAKLAD!AK72*ZAKLAD!AL72)/ZAKLAD!C72,2),0)</f>
        <v>8.03</v>
      </c>
      <c r="E72" s="224">
        <f>SUM(ZAKLAD!E60:ZAKLAD!E62)+ZAKLAD!E68</f>
        <v>6414403</v>
      </c>
      <c r="F72" s="225">
        <f>IF(ZAKLAD!E72&gt;0,ROUND((ZAKLAD!E60*ZAKLAD!F60+ZAKLAD!E61*ZAKLAD!F61+ZAKLAD!E62*ZAKLAD!F62+ZAKLAD!E68*ZAKLAD!F68)/ZAKLAD!E72,2),0)</f>
        <v>5.79</v>
      </c>
      <c r="G72" s="224">
        <f>SUM(ZAKLAD!G60:ZAKLAD!G62)+ZAKLAD!G68</f>
        <v>18549888</v>
      </c>
      <c r="H72" s="225">
        <f>IF(ZAKLAD!G72&gt;0,ROUND((ZAKLAD!G60*ZAKLAD!H60+ZAKLAD!G61*ZAKLAD!H61+ZAKLAD!G62*ZAKLAD!H62+ZAKLAD!G68*ZAKLAD!H68)/ZAKLAD!G72,2),0)</f>
        <v>6.61</v>
      </c>
      <c r="I72" s="224">
        <f>SUM(ZAKLAD!I60:ZAKLAD!I62)+ZAKLAD!I68</f>
        <v>3333782</v>
      </c>
      <c r="J72" s="225">
        <f>IF(ZAKLAD!I72&gt;0,ROUND((ZAKLAD!I60*ZAKLAD!J60+ZAKLAD!I61*ZAKLAD!J61+ZAKLAD!I62*ZAKLAD!J62+ZAKLAD!I68*ZAKLAD!J68)/ZAKLAD!I72,2),0)</f>
        <v>5.27</v>
      </c>
      <c r="K72" s="224">
        <f>ZAKLAD!E72+ZAKLAD!G72+ZAKLAD!I72</f>
        <v>28298073</v>
      </c>
      <c r="L72" s="225">
        <f>IF(ZAKLAD!K72&gt;0,ROUND((ZAKLAD!E72*ZAKLAD!F72+ZAKLAD!G72*ZAKLAD!H72+ZAKLAD!I72*ZAKLAD!J72)/ZAKLAD!K72,2),0)</f>
        <v>6.27</v>
      </c>
      <c r="M72" s="224">
        <f>SUM(ZAKLAD!M60:ZAKLAD!M62)+ZAKLAD!M68</f>
        <v>279418</v>
      </c>
      <c r="N72" s="225">
        <f>IF(ZAKLAD!M72&gt;0,ROUND((ZAKLAD!M60*ZAKLAD!N60+ZAKLAD!M61*ZAKLAD!N61+ZAKLAD!M62*ZAKLAD!N62+ZAKLAD!M68*ZAKLAD!N68)/ZAKLAD!M72,2),0)</f>
        <v>4.8</v>
      </c>
      <c r="O72" s="224">
        <f>SUM(ZAKLAD!O60:ZAKLAD!O62)+ZAKLAD!O68</f>
        <v>3668804</v>
      </c>
      <c r="P72" s="225">
        <f>IF(ZAKLAD!O72&gt;0,ROUND((ZAKLAD!O60*ZAKLAD!P60+ZAKLAD!O61*ZAKLAD!P61+ZAKLAD!O62*ZAKLAD!P62+ZAKLAD!O68*ZAKLAD!P68)/ZAKLAD!O72,2),0)</f>
        <v>6.21</v>
      </c>
      <c r="Q72" s="224">
        <f>SUM(ZAKLAD!Q60:ZAKLAD!Q62)+ZAKLAD!Q68</f>
        <v>6045064</v>
      </c>
      <c r="R72" s="225">
        <f>IF(ZAKLAD!Q72&gt;0,ROUND((ZAKLAD!Q60*ZAKLAD!R60+ZAKLAD!Q61*ZAKLAD!R61+ZAKLAD!Q62*ZAKLAD!R62+ZAKLAD!Q68*ZAKLAD!R68)/ZAKLAD!Q72,2),0)</f>
        <v>6.02</v>
      </c>
      <c r="S72" s="224">
        <f>ZAKLAD!M72+ZAKLAD!O72+ZAKLAD!Q72</f>
        <v>9993286</v>
      </c>
      <c r="T72" s="225">
        <f>IF(ZAKLAD!S72&gt;0,ROUND((ZAKLAD!M72*ZAKLAD!N72+ZAKLAD!O72*ZAKLAD!P72+ZAKLAD!Q72*ZAKLAD!R72)/ZAKLAD!S72,2),0)</f>
        <v>6.06</v>
      </c>
      <c r="U72" s="224">
        <f>SUM(ZAKLAD!U60:ZAKLAD!U62)+ZAKLAD!U68</f>
        <v>0</v>
      </c>
      <c r="V72" s="225">
        <f>IF(ZAKLAD!U72&gt;0,ROUND((ZAKLAD!U60*ZAKLAD!V60+ZAKLAD!U61*ZAKLAD!V61+ZAKLAD!U62*ZAKLAD!V62+ZAKLAD!U68*ZAKLAD!V68)/ZAKLAD!U72,2),0)</f>
        <v>0</v>
      </c>
      <c r="W72" s="224">
        <f>SUM(ZAKLAD!W60:ZAKLAD!W62)+ZAKLAD!W68</f>
        <v>0</v>
      </c>
      <c r="X72" s="225">
        <f>IF(ZAKLAD!W72&gt;0,ROUND((ZAKLAD!W60*ZAKLAD!X60+ZAKLAD!W61*ZAKLAD!X61+ZAKLAD!W62*ZAKLAD!X62+ZAKLAD!W68*ZAKLAD!X68)/ZAKLAD!W72,2),0)</f>
        <v>0</v>
      </c>
      <c r="Y72" s="224">
        <f>SUM(ZAKLAD!Y60:ZAKLAD!Y62)+ZAKLAD!Y68</f>
        <v>0</v>
      </c>
      <c r="Z72" s="225">
        <f>IF(ZAKLAD!Y72&gt;0,ROUND((ZAKLAD!Y60*ZAKLAD!Z60+ZAKLAD!Y61*ZAKLAD!Z61+ZAKLAD!Y62*ZAKLAD!Z62+ZAKLAD!Y68*ZAKLAD!Z68)/ZAKLAD!Y72,2),0)</f>
        <v>0</v>
      </c>
      <c r="AA72" s="224">
        <f>ZAKLAD!U72+ZAKLAD!W72+ZAKLAD!Y72</f>
        <v>0</v>
      </c>
      <c r="AB72" s="225">
        <f>IF(ZAKLAD!AA72&gt;0,ROUND((ZAKLAD!U72*ZAKLAD!V72+ZAKLAD!W72*ZAKLAD!X72+ZAKLAD!Y72*ZAKLAD!Z72)/ZAKLAD!AA72,2),0)</f>
        <v>0</v>
      </c>
      <c r="AC72" s="224">
        <f>SUM(ZAKLAD!AC60:ZAKLAD!AC62)+ZAKLAD!AC68</f>
        <v>4387714</v>
      </c>
      <c r="AD72" s="225">
        <f>IF(ZAKLAD!AC72&gt;0,ROUND((ZAKLAD!AC60*ZAKLAD!AD60+ZAKLAD!AC61*ZAKLAD!AD61+ZAKLAD!AC62*ZAKLAD!AD62+ZAKLAD!AC68*ZAKLAD!AD68)/ZAKLAD!AC72,2),0)</f>
        <v>5.5</v>
      </c>
      <c r="AE72" s="224">
        <f>SUM(ZAKLAD!AE60:ZAKLAD!AE62)+ZAKLAD!AE68</f>
        <v>197593</v>
      </c>
      <c r="AF72" s="225">
        <f>IF(ZAKLAD!AE72&gt;0,ROUND((ZAKLAD!AE60*ZAKLAD!AF60+ZAKLAD!AE61*ZAKLAD!AF61+ZAKLAD!AE62*ZAKLAD!AF62+ZAKLAD!AE68*ZAKLAD!AF68)/ZAKLAD!AE72,2),0)</f>
        <v>7.22</v>
      </c>
      <c r="AG72" s="224">
        <f>SUM(ZAKLAD!AG60:ZAKLAD!AG62)+ZAKLAD!AG68</f>
        <v>1943762</v>
      </c>
      <c r="AH72" s="225">
        <f>IF(ZAKLAD!AG72&gt;0,ROUND((ZAKLAD!AG60*ZAKLAD!AH60+ZAKLAD!AG61*ZAKLAD!AH61+ZAKLAD!AG62*ZAKLAD!AH62+ZAKLAD!AG68*ZAKLAD!AH68)/ZAKLAD!AG72,2),0)</f>
        <v>8.11</v>
      </c>
      <c r="AI72" s="224">
        <f>SUM(ZAKLAD!AI60:ZAKLAD!AI62)+ZAKLAD!AI68</f>
        <v>28044763</v>
      </c>
      <c r="AJ72" s="225">
        <f>IF(ZAKLAD!AI72&gt;0,ROUND((ZAKLAD!AI60*ZAKLAD!AJ60+ZAKLAD!AI61*ZAKLAD!AJ61+ZAKLAD!AI62*ZAKLAD!AJ62+ZAKLAD!AI68*ZAKLAD!AJ68)/ZAKLAD!AI72,2),0)</f>
        <v>10.93</v>
      </c>
      <c r="AK72" s="224">
        <f>SUM(ZAKLAD!AK60:ZAKLAD!AK62)+ZAKLAD!AK68</f>
        <v>148906</v>
      </c>
      <c r="AL72" s="226">
        <f>IF(ZAKLAD!AK72&gt;0,ROUND((ZAKLAD!AK60*ZAKLAD!AL60+ZAKLAD!AK61*ZAKLAD!AL61+ZAKLAD!AK62*ZAKLAD!AL62+ZAKLAD!AK68*ZAKLAD!AL68)/ZAKLAD!AK72,2),0)</f>
        <v>5.46</v>
      </c>
      <c r="AM72" s="224">
        <f>ZAKLAD!E72+ZAKLAD!M72+ZAKLAD!U72</f>
        <v>6693821</v>
      </c>
      <c r="AN72" s="225">
        <f>IF(ZAKLAD!AM72&gt;0,ROUND((ZAKLAD!E72*ZAKLAD!F72+ZAKLAD!M72*ZAKLAD!N72+ZAKLAD!U72*ZAKLAD!V72)/ZAKLAD!AM72,2),0)</f>
        <v>5.75</v>
      </c>
      <c r="AO72" s="224">
        <f>ZAKLAD!G72+ZAKLAD!O72+ZAKLAD!W72+ZAKLAD!AG72</f>
        <v>24162454</v>
      </c>
      <c r="AP72" s="225">
        <f>IF(ZAKLAD!AO72&gt;0,ROUND((ZAKLAD!G72*ZAKLAD!H72+ZAKLAD!O72*ZAKLAD!P72+ZAKLAD!W72*ZAKLAD!X72+ZAKLAD!AG72*ZAKLAD!AH72)/ZAKLAD!AO72,2),0)</f>
        <v>6.67</v>
      </c>
      <c r="AQ72" s="224">
        <f>ZAKLAD!I72+ZAKLAD!Q72+ZAKLAD!Y72</f>
        <v>9378846</v>
      </c>
      <c r="AR72" s="226">
        <f>IF(ZAKLAD!AQ72&gt;0,ROUND((ZAKLAD!I72*ZAKLAD!J72+ZAKLAD!Q72*ZAKLAD!R72+ZAKLAD!Y72*ZAKLAD!Z72)/ZAKLAD!AQ72,2),0)</f>
        <v>5.75</v>
      </c>
      <c r="AS72" s="224">
        <f>ZAKLAD!AE72+ZAKLAD!AG72+ZAKLAD!AI72</f>
        <v>30186118</v>
      </c>
      <c r="AT72" s="225">
        <f>IF(ZAKLAD!AS72&gt;0,ROUND((ZAKLAD!AE72*ZAKLAD!AF72+ZAKLAD!AG72*ZAKLAD!AH72+ZAKLAD!AI72*ZAKLAD!AJ72)/ZAKLAD!AS72,2),0)</f>
        <v>10.72</v>
      </c>
      <c r="AU72" s="224">
        <f>ZAKLAD!C72-(ZAKLAD!AC72+ZAKLAD!AI72)</f>
        <v>40581620</v>
      </c>
      <c r="AV72" s="226">
        <f>IF(ZAKLAD!AU72&gt;0,ROUND((ZAKLAD!E72*ZAKLAD!F72+ZAKLAD!G72*ZAKLAD!H72+ZAKLAD!I72*ZAKLAD!J72+ZAKLAD!M72*ZAKLAD!N72+ZAKLAD!O72*ZAKLAD!P72+ZAKLAD!Q72*ZAKLAD!R72+ZAKLAD!U72*ZAKLAD!V72+ZAKLAD!W72*ZAKLAD!X72+ZAKLAD!Y72*ZAKLAD!Z72+ZAKLAD!AE72*ZAKLAD!AF72+ZAKLAD!AG72*ZAKLAD!AH72+ZAKLAD!AK72*ZAKLAD!AL72)/ZAKLAD!AU72,2),0)</f>
        <v>6.3</v>
      </c>
    </row>
    <row r="73" spans="1:48" ht="15.75" customHeight="1">
      <c r="A73" s="227" t="s">
        <v>80</v>
      </c>
      <c r="B73" s="111">
        <v>35</v>
      </c>
      <c r="C73" s="181">
        <f>ZAKLAD!E73+ZAKLAD!G73+ZAKLAD!I73+ZAKLAD!M73+ZAKLAD!O73+ZAKLAD!Q73+ZAKLAD!U73+ZAKLAD!W73+ZAKLAD!Y73+ZAKLAD!AC73+ZAKLAD!AE73+ZAKLAD!AG73+ZAKLAD!AI73+ZAKLAD!AK73</f>
        <v>12146821</v>
      </c>
      <c r="D73" s="178">
        <f>IF(ZAKLAD!C73&gt;0,ROUND((ZAKLAD!K73*ZAKLAD!L73+ZAKLAD!S73*ZAKLAD!T73+ZAKLAD!AA73*ZAKLAD!AB73+ZAKLAD!AC73*ZAKLAD!AD73+ZAKLAD!AE73*ZAKLAD!AF73+ZAKLAD!AG73*ZAKLAD!AH73+ZAKLAD!AI73*ZAKLAD!AJ73+ZAKLAD!AK73*ZAKLAD!AL73)/ZAKLAD!C73,2),0)</f>
        <v>7.92</v>
      </c>
      <c r="E73" s="181">
        <f>(ZAKLAD!E63+ZAKLAD!E65+ZAKLAD!E66+ZAKLAD!E67)</f>
        <v>0</v>
      </c>
      <c r="F73" s="178">
        <f>IF(ZAKLAD!E73&gt;0,ROUND((ZAKLAD!E63*ZAKLAD!F63+ZAKLAD!E65*ZAKLAD!F65+ZAKLAD!E66*ZAKLAD!F66+ZAKLAD!E67*ZAKLAD!F67)/ZAKLAD!E73,2),0)</f>
        <v>0</v>
      </c>
      <c r="G73" s="181">
        <f>(ZAKLAD!G63+ZAKLAD!G65+ZAKLAD!G66+ZAKLAD!G67)</f>
        <v>69591</v>
      </c>
      <c r="H73" s="178">
        <f>IF(ZAKLAD!G73&gt;0,ROUND((ZAKLAD!G63*ZAKLAD!H63+ZAKLAD!G65*ZAKLAD!H65+ZAKLAD!G66*ZAKLAD!H66+ZAKLAD!G67*ZAKLAD!H67)/ZAKLAD!G73,2),0)</f>
        <v>8.44</v>
      </c>
      <c r="I73" s="181">
        <f>(ZAKLAD!I63+ZAKLAD!I65+ZAKLAD!I66+ZAKLAD!I67)</f>
        <v>0</v>
      </c>
      <c r="J73" s="178">
        <f>IF(ZAKLAD!I73&gt;0,ROUND((ZAKLAD!I63*ZAKLAD!J63+ZAKLAD!I65*ZAKLAD!J65+ZAKLAD!I66*ZAKLAD!J66+ZAKLAD!I67*ZAKLAD!J67)/ZAKLAD!I73,2),0)</f>
        <v>0</v>
      </c>
      <c r="K73" s="181">
        <f>ZAKLAD!E73+ZAKLAD!G73+ZAKLAD!I73</f>
        <v>69591</v>
      </c>
      <c r="L73" s="178">
        <f>IF(ZAKLAD!K73&gt;0,ROUND((ZAKLAD!E73*ZAKLAD!F73+ZAKLAD!G73*ZAKLAD!H73+ZAKLAD!I73*ZAKLAD!J73)/ZAKLAD!K73,2),0)</f>
        <v>8.44</v>
      </c>
      <c r="M73" s="181">
        <f>(ZAKLAD!M63+ZAKLAD!M65+ZAKLAD!M66+ZAKLAD!M67)</f>
        <v>0</v>
      </c>
      <c r="N73" s="178">
        <f>IF(ZAKLAD!M73&gt;0,ROUND((ZAKLAD!M63*ZAKLAD!N63+ZAKLAD!M65*ZAKLAD!N65+ZAKLAD!M66*ZAKLAD!N66+ZAKLAD!M67*ZAKLAD!N67)/ZAKLAD!M73,2),0)</f>
        <v>0</v>
      </c>
      <c r="O73" s="181">
        <f>(ZAKLAD!O63+ZAKLAD!O65+ZAKLAD!O66+ZAKLAD!O67)</f>
        <v>0</v>
      </c>
      <c r="P73" s="178">
        <f>IF(ZAKLAD!O73&gt;0,ROUND((ZAKLAD!O63*ZAKLAD!P63+ZAKLAD!O65*ZAKLAD!P65+ZAKLAD!O66*ZAKLAD!P66+ZAKLAD!O67*ZAKLAD!P67)/ZAKLAD!O73,2),0)</f>
        <v>0</v>
      </c>
      <c r="Q73" s="181">
        <f>(ZAKLAD!Q63+ZAKLAD!Q65+ZAKLAD!Q66+ZAKLAD!Q67)</f>
        <v>0</v>
      </c>
      <c r="R73" s="178">
        <f>IF(ZAKLAD!Q73&gt;0,ROUND((ZAKLAD!Q63*ZAKLAD!R63+ZAKLAD!Q65*ZAKLAD!R65+ZAKLAD!Q66*ZAKLAD!R66+ZAKLAD!Q67*ZAKLAD!R67)/ZAKLAD!Q73,2),0)</f>
        <v>0</v>
      </c>
      <c r="S73" s="181">
        <f>ZAKLAD!M73+ZAKLAD!O73+ZAKLAD!Q73</f>
        <v>0</v>
      </c>
      <c r="T73" s="178">
        <f>IF(ZAKLAD!S73&gt;0,ROUND((ZAKLAD!M73*ZAKLAD!N73+ZAKLAD!O73*ZAKLAD!P73+ZAKLAD!Q73*ZAKLAD!R73)/ZAKLAD!S73,2),0)</f>
        <v>0</v>
      </c>
      <c r="U73" s="181">
        <f>(ZAKLAD!U63+ZAKLAD!U65+ZAKLAD!U66+ZAKLAD!U67)</f>
        <v>0</v>
      </c>
      <c r="V73" s="178">
        <f>IF(ZAKLAD!U73&gt;0,ROUND((ZAKLAD!U63*ZAKLAD!V63+ZAKLAD!U65*ZAKLAD!V65+ZAKLAD!U66*ZAKLAD!V66+ZAKLAD!U67*ZAKLAD!V67)/ZAKLAD!U73,2),0)</f>
        <v>0</v>
      </c>
      <c r="W73" s="181">
        <f>(ZAKLAD!W63+ZAKLAD!W65+ZAKLAD!W66+ZAKLAD!W67)</f>
        <v>0</v>
      </c>
      <c r="X73" s="178">
        <f>IF(ZAKLAD!W73&gt;0,ROUND((ZAKLAD!W63*ZAKLAD!X63+ZAKLAD!W65*ZAKLAD!X65+ZAKLAD!W66*ZAKLAD!X66+ZAKLAD!W67*ZAKLAD!X67)/ZAKLAD!W73,2),0)</f>
        <v>0</v>
      </c>
      <c r="Y73" s="181">
        <f>(ZAKLAD!Y63+ZAKLAD!Y65+ZAKLAD!Y66+ZAKLAD!Y67)</f>
        <v>0</v>
      </c>
      <c r="Z73" s="178">
        <f>IF(ZAKLAD!Y73&gt;0,ROUND((ZAKLAD!Y63*ZAKLAD!Z63+ZAKLAD!Y65*ZAKLAD!Z65+ZAKLAD!Y66*ZAKLAD!Z66+ZAKLAD!Y67*ZAKLAD!Z67)/ZAKLAD!Y73,2),0)</f>
        <v>0</v>
      </c>
      <c r="AA73" s="181">
        <f>ZAKLAD!U73+ZAKLAD!W73+ZAKLAD!Y73</f>
        <v>0</v>
      </c>
      <c r="AB73" s="178">
        <f>IF(ZAKLAD!AA73&gt;0,ROUND((ZAKLAD!U73*ZAKLAD!V73+ZAKLAD!W73*ZAKLAD!X73+ZAKLAD!Y73*ZAKLAD!Z73)/ZAKLAD!AA73,2),0)</f>
        <v>0</v>
      </c>
      <c r="AC73" s="181">
        <f>(ZAKLAD!AC63+ZAKLAD!AC65+ZAKLAD!AC66+ZAKLAD!AC67)</f>
        <v>0</v>
      </c>
      <c r="AD73" s="178">
        <f>IF(ZAKLAD!AC73&gt;0,ROUND((ZAKLAD!AC63*ZAKLAD!AD63+ZAKLAD!AC65*ZAKLAD!AD65+ZAKLAD!AC66*ZAKLAD!AD66+ZAKLAD!AC67*ZAKLAD!AD67)/ZAKLAD!AC73,2),0)</f>
        <v>0</v>
      </c>
      <c r="AE73" s="181">
        <f>(ZAKLAD!AE63+ZAKLAD!AE65+ZAKLAD!AE66+ZAKLAD!AE67)</f>
        <v>112227</v>
      </c>
      <c r="AF73" s="178">
        <f>IF(ZAKLAD!AE73&gt;0,ROUND((ZAKLAD!AE63*ZAKLAD!AF63+ZAKLAD!AE65*ZAKLAD!AF65+ZAKLAD!AE66*ZAKLAD!AF66+ZAKLAD!AE67*ZAKLAD!AF67)/ZAKLAD!AE73,2),0)</f>
        <v>6.58</v>
      </c>
      <c r="AG73" s="181">
        <f>(ZAKLAD!AG63+ZAKLAD!AG65+ZAKLAD!AG66+ZAKLAD!AG67)</f>
        <v>2052</v>
      </c>
      <c r="AH73" s="178">
        <f>IF(ZAKLAD!AG73&gt;0,ROUND((ZAKLAD!AG63*ZAKLAD!AH63+ZAKLAD!AG65*ZAKLAD!AH65+ZAKLAD!AG66*ZAKLAD!AH66+ZAKLAD!AG67*ZAKLAD!AH67)/ZAKLAD!AG73,2),0)</f>
        <v>9.5</v>
      </c>
      <c r="AI73" s="181">
        <f>(ZAKLAD!AI63+ZAKLAD!AI65+ZAKLAD!AI66+ZAKLAD!AI67)</f>
        <v>11962951</v>
      </c>
      <c r="AJ73" s="178">
        <f>IF(ZAKLAD!AI73&gt;0,ROUND((ZAKLAD!AI63*ZAKLAD!AJ63+ZAKLAD!AI65*ZAKLAD!AJ65+ZAKLAD!AI66*ZAKLAD!AJ66+ZAKLAD!AI67*ZAKLAD!AJ67)/ZAKLAD!AI73,2),0)</f>
        <v>7.93</v>
      </c>
      <c r="AK73" s="181">
        <f>(ZAKLAD!AK63+ZAKLAD!AK65+ZAKLAD!AK66+ZAKLAD!AK67)</f>
        <v>0</v>
      </c>
      <c r="AL73" s="183">
        <f>IF(ZAKLAD!AK73&gt;0,ROUND((ZAKLAD!AK63*ZAKLAD!AL63+ZAKLAD!AK65*ZAKLAD!AL65+ZAKLAD!AK66*ZAKLAD!AL66+ZAKLAD!AK67*ZAKLAD!AL67)/ZAKLAD!AK73,2),0)</f>
        <v>0</v>
      </c>
      <c r="AM73" s="181">
        <f>ZAKLAD!E73+ZAKLAD!M73+ZAKLAD!U73</f>
        <v>0</v>
      </c>
      <c r="AN73" s="178">
        <f>IF(ZAKLAD!AM73&gt;0,ROUND((ZAKLAD!E73*ZAKLAD!F73+ZAKLAD!M73*ZAKLAD!N73+ZAKLAD!U73*ZAKLAD!V73)/ZAKLAD!AM73,2),0)</f>
        <v>0</v>
      </c>
      <c r="AO73" s="181">
        <f>ZAKLAD!G73+ZAKLAD!O73+ZAKLAD!W73+ZAKLAD!AG73</f>
        <v>71643</v>
      </c>
      <c r="AP73" s="178">
        <f>IF(ZAKLAD!AO73&gt;0,ROUND((ZAKLAD!G73*ZAKLAD!H73+ZAKLAD!O73*ZAKLAD!P73+ZAKLAD!W73*ZAKLAD!X73+ZAKLAD!AG73*ZAKLAD!AH73)/ZAKLAD!AO73,2),0)</f>
        <v>8.47</v>
      </c>
      <c r="AQ73" s="181">
        <f>ZAKLAD!I73+ZAKLAD!Q73+ZAKLAD!Y73</f>
        <v>0</v>
      </c>
      <c r="AR73" s="183">
        <f>IF(ZAKLAD!AQ73&gt;0,ROUND((ZAKLAD!I73*ZAKLAD!J73+ZAKLAD!Q73*ZAKLAD!R73+ZAKLAD!Y73*ZAKLAD!Z73)/ZAKLAD!AQ73,2),0)</f>
        <v>0</v>
      </c>
      <c r="AS73" s="181">
        <f>ZAKLAD!AE73+ZAKLAD!AG73+ZAKLAD!AI73</f>
        <v>12077230</v>
      </c>
      <c r="AT73" s="178">
        <f>IF(ZAKLAD!AS73&gt;0,ROUND((ZAKLAD!AE73*ZAKLAD!AF73+ZAKLAD!AG73*ZAKLAD!AH73+ZAKLAD!AI73*ZAKLAD!AJ73)/ZAKLAD!AS73,2),0)</f>
        <v>7.92</v>
      </c>
      <c r="AU73" s="181">
        <f>ZAKLAD!C73-(ZAKLAD!AC73+ZAKLAD!AI73)</f>
        <v>183870</v>
      </c>
      <c r="AV73" s="183">
        <f>IF(ZAKLAD!AU73&gt;0,ROUND((ZAKLAD!E73*ZAKLAD!F73+ZAKLAD!G73*ZAKLAD!H73+ZAKLAD!I73*ZAKLAD!J73+ZAKLAD!M73*ZAKLAD!N73+ZAKLAD!O73*ZAKLAD!P73+ZAKLAD!Q73*ZAKLAD!R73+ZAKLAD!U73*ZAKLAD!V73+ZAKLAD!W73*ZAKLAD!X73+ZAKLAD!Y73*ZAKLAD!Z73+ZAKLAD!AE73*ZAKLAD!AF73+ZAKLAD!AG73*ZAKLAD!AH73+ZAKLAD!AK73*ZAKLAD!AL73)/ZAKLAD!AU73,2),0)</f>
        <v>7.32</v>
      </c>
    </row>
    <row r="74" spans="1:48" ht="15.75" customHeight="1" thickBot="1">
      <c r="A74" s="228" t="s">
        <v>81</v>
      </c>
      <c r="B74" s="151">
        <v>36</v>
      </c>
      <c r="C74" s="229">
        <f>ZAKLAD!E74+ZAKLAD!G74+ZAKLAD!I74+ZAKLAD!M74+ZAKLAD!O74+ZAKLAD!Q74+ZAKLAD!U74+ZAKLAD!W74+ZAKLAD!Y74+ZAKLAD!AC74+ZAKLAD!AE74+ZAKLAD!AG74+ZAKLAD!AI74+ZAKLAD!AK74</f>
        <v>37416169</v>
      </c>
      <c r="D74" s="230">
        <f>IF(ZAKLAD!C74&gt;0,ROUND((ZAKLAD!K74*ZAKLAD!L74+ZAKLAD!S74*ZAKLAD!T74+ZAKLAD!AA74*ZAKLAD!AB74+ZAKLAD!AC74*ZAKLAD!AD74+ZAKLAD!AE74*ZAKLAD!AF74+ZAKLAD!AG74*ZAKLAD!AH74+ZAKLAD!AI74*ZAKLAD!AJ74+ZAKLAD!AK74*ZAKLAD!AL74)/ZAKLAD!C74,2),0)</f>
        <v>9.22</v>
      </c>
      <c r="E74" s="229">
        <f>ZAKLAD!E60-(ZAKLAD!E63+ZAKLAD!E64+ZAKLAD!E66+ZAKLAD!E67)</f>
        <v>2223029</v>
      </c>
      <c r="F74" s="230">
        <f>IF(ZAKLAD!E74&gt;0,ROUND(((ZAKLAD!E60*ZAKLAD!F60)-(ZAKLAD!E63*ZAKLAD!F63+ZAKLAD!E64*ZAKLAD!F64+ZAKLAD!E66*ZAKLAD!F66+ZAKLAD!E67*ZAKLAD!F67))/ZAKLAD!E74,2),0)</f>
        <v>5.78</v>
      </c>
      <c r="G74" s="229">
        <f>ZAKLAD!G60-(ZAKLAD!G63+ZAKLAD!G64+ZAKLAD!G66+ZAKLAD!G67)</f>
        <v>11367734</v>
      </c>
      <c r="H74" s="230">
        <f>IF(ZAKLAD!G74&gt;0,ROUND(((ZAKLAD!G60*ZAKLAD!H60)-(ZAKLAD!G63*ZAKLAD!H63+ZAKLAD!G64*ZAKLAD!H64+ZAKLAD!G66*ZAKLAD!H66+ZAKLAD!G67*ZAKLAD!H67))/ZAKLAD!G74,2),0)</f>
        <v>6.74</v>
      </c>
      <c r="I74" s="229">
        <f>ZAKLAD!I60-(ZAKLAD!I63+ZAKLAD!I64+ZAKLAD!I66+ZAKLAD!I67)</f>
        <v>1459026</v>
      </c>
      <c r="J74" s="230">
        <f>IF(ZAKLAD!I74&gt;0,ROUND(((ZAKLAD!I60*ZAKLAD!J60)-(ZAKLAD!I63*ZAKLAD!J63+ZAKLAD!I64*ZAKLAD!J64+ZAKLAD!I66*ZAKLAD!J66+ZAKLAD!I67*ZAKLAD!J67))/ZAKLAD!I74,2),0)</f>
        <v>5.5</v>
      </c>
      <c r="K74" s="229">
        <f>ZAKLAD!E74+ZAKLAD!G74+ZAKLAD!I74</f>
        <v>15049789</v>
      </c>
      <c r="L74" s="230">
        <f>IF(ZAKLAD!K74&gt;0,ROUND((ZAKLAD!E74*ZAKLAD!F74+ZAKLAD!G74*ZAKLAD!H74+ZAKLAD!I74*ZAKLAD!J74)/ZAKLAD!K74,2),0)</f>
        <v>6.48</v>
      </c>
      <c r="M74" s="229">
        <f>ZAKLAD!M60-(ZAKLAD!M63+ZAKLAD!M64+ZAKLAD!M66+ZAKLAD!M67)</f>
        <v>0</v>
      </c>
      <c r="N74" s="230">
        <f>IF(ZAKLAD!M74&gt;0,ROUND(((ZAKLAD!M60*ZAKLAD!N60)-(ZAKLAD!M63*ZAKLAD!N63+ZAKLAD!M64*ZAKLAD!N64+ZAKLAD!M66*ZAKLAD!N66+ZAKLAD!M67*ZAKLAD!N67))/ZAKLAD!M74,2),0)</f>
        <v>0</v>
      </c>
      <c r="O74" s="229">
        <f>ZAKLAD!O60-(ZAKLAD!O63+ZAKLAD!O64+ZAKLAD!O66+ZAKLAD!O67)</f>
        <v>613117</v>
      </c>
      <c r="P74" s="230">
        <f>IF(ZAKLAD!O74&gt;0,ROUND(((ZAKLAD!O60*ZAKLAD!P60)-(ZAKLAD!O63*ZAKLAD!P63+ZAKLAD!O64*ZAKLAD!P64+ZAKLAD!O66*ZAKLAD!P66+ZAKLAD!O67*ZAKLAD!P67))/ZAKLAD!O74,2),0)</f>
        <v>6.73</v>
      </c>
      <c r="Q74" s="229">
        <f>ZAKLAD!Q60-(ZAKLAD!Q63+ZAKLAD!Q64+ZAKLAD!Q66+ZAKLAD!Q67)</f>
        <v>2117903</v>
      </c>
      <c r="R74" s="230">
        <f>IF(ZAKLAD!Q74&gt;0,ROUND(((ZAKLAD!Q60*ZAKLAD!R60)-(ZAKLAD!Q63*ZAKLAD!R63+ZAKLAD!Q64*ZAKLAD!R64+ZAKLAD!Q66*ZAKLAD!R66+ZAKLAD!Q67*ZAKLAD!R67))/ZAKLAD!Q74,2),0)</f>
        <v>6.5</v>
      </c>
      <c r="S74" s="229">
        <f>ZAKLAD!M74+ZAKLAD!O74+ZAKLAD!Q74</f>
        <v>2731020</v>
      </c>
      <c r="T74" s="230">
        <f>IF(ZAKLAD!S74&gt;0,ROUND((ZAKLAD!M74*ZAKLAD!N74+ZAKLAD!O74*ZAKLAD!P74+ZAKLAD!Q74*ZAKLAD!R74)/ZAKLAD!S74,2),0)</f>
        <v>6.55</v>
      </c>
      <c r="U74" s="229">
        <f>ZAKLAD!U60-(ZAKLAD!U63+ZAKLAD!U64+ZAKLAD!U66+ZAKLAD!U67)</f>
        <v>0</v>
      </c>
      <c r="V74" s="230">
        <f>IF(ZAKLAD!U74&gt;0,ROUND(((ZAKLAD!U60*ZAKLAD!V60)-(ZAKLAD!U63*ZAKLAD!V63+ZAKLAD!U64*ZAKLAD!V64+ZAKLAD!U66*ZAKLAD!V66+ZAKLAD!U67*ZAKLAD!V67))/ZAKLAD!U74,2),0)</f>
        <v>0</v>
      </c>
      <c r="W74" s="229">
        <f>ZAKLAD!W60-(ZAKLAD!W63+ZAKLAD!W64+ZAKLAD!W66+ZAKLAD!W67)</f>
        <v>0</v>
      </c>
      <c r="X74" s="230">
        <f>IF(ZAKLAD!W74&gt;0,ROUND(((ZAKLAD!W60*ZAKLAD!X60)-(ZAKLAD!W63*ZAKLAD!X63+ZAKLAD!W64*ZAKLAD!X64+ZAKLAD!W66*ZAKLAD!X66+ZAKLAD!W67*ZAKLAD!X67))/ZAKLAD!W74,2),0)</f>
        <v>0</v>
      </c>
      <c r="Y74" s="229">
        <f>ZAKLAD!Y60-(ZAKLAD!Y63+ZAKLAD!Y64+ZAKLAD!Y66+ZAKLAD!Y67)</f>
        <v>0</v>
      </c>
      <c r="Z74" s="230">
        <f>IF(ZAKLAD!Y74&gt;0,ROUND(((ZAKLAD!Y60*ZAKLAD!Z60)-(ZAKLAD!Y63*ZAKLAD!Z63+ZAKLAD!Y64*ZAKLAD!Z64+ZAKLAD!Y66*ZAKLAD!Z66+ZAKLAD!Y67*ZAKLAD!Z67))/ZAKLAD!Y74,2),0)</f>
        <v>0</v>
      </c>
      <c r="AA74" s="229">
        <f>ZAKLAD!U74+ZAKLAD!W74+ZAKLAD!Y74</f>
        <v>0</v>
      </c>
      <c r="AB74" s="230">
        <f>IF(ZAKLAD!AA74&gt;0,ROUND((ZAKLAD!U74*ZAKLAD!V74+ZAKLAD!W74*ZAKLAD!X74+ZAKLAD!Y74*ZAKLAD!Z74)/ZAKLAD!AA74,2),0)</f>
        <v>0</v>
      </c>
      <c r="AC74" s="229">
        <f>ZAKLAD!AC60-(ZAKLAD!AC63+ZAKLAD!AC64+ZAKLAD!AC66+ZAKLAD!AC67)</f>
        <v>2628030</v>
      </c>
      <c r="AD74" s="230">
        <f>IF(ZAKLAD!AC74&gt;0,ROUND(((ZAKLAD!AC60*ZAKLAD!AD60)-(ZAKLAD!AC63*ZAKLAD!AD63+ZAKLAD!AC64*ZAKLAD!AD64+ZAKLAD!AC66*ZAKLAD!AD66+ZAKLAD!AC67*ZAKLAD!AD67))/ZAKLAD!AC74,2),0)</f>
        <v>5.32</v>
      </c>
      <c r="AE74" s="229">
        <f>ZAKLAD!AE60-(ZAKLAD!AE63+ZAKLAD!AE64+ZAKLAD!AE66+ZAKLAD!AE67)</f>
        <v>80700</v>
      </c>
      <c r="AF74" s="230">
        <f>IF(ZAKLAD!AE74&gt;0,ROUND(((ZAKLAD!AE60*ZAKLAD!AF60)-(ZAKLAD!AE63*ZAKLAD!AF63+ZAKLAD!AE64*ZAKLAD!AF64+ZAKLAD!AE66*ZAKLAD!AF66+ZAKLAD!AE67*ZAKLAD!AF67))/ZAKLAD!AE74,2),0)</f>
        <v>8</v>
      </c>
      <c r="AG74" s="229">
        <f>ZAKLAD!AG60-(ZAKLAD!AG63+ZAKLAD!AG64+ZAKLAD!AG66+ZAKLAD!AG67)</f>
        <v>1606243</v>
      </c>
      <c r="AH74" s="230">
        <f>IF(ZAKLAD!AG74&gt;0,ROUND(((ZAKLAD!AG60*ZAKLAD!AH60)-(ZAKLAD!AG63*ZAKLAD!AH63+ZAKLAD!AG64*ZAKLAD!AH64+ZAKLAD!AG66*ZAKLAD!AH66+ZAKLAD!AG67*ZAKLAD!AH67))/ZAKLAD!AG74,2),0)</f>
        <v>8.07</v>
      </c>
      <c r="AI74" s="229">
        <f>(ZAKLAD!AI61+ZAKLAD!AI62)-(ZAKLAD!AI63+ZAKLAD!AI64+ZAKLAD!AI66+ZAKLAD!AI67)</f>
        <v>15171968</v>
      </c>
      <c r="AJ74" s="230">
        <f>IF(ZAKLAD!AI74&gt;0,ROUND(((ZAKLAD!AI61*ZAKLAD!AJ61+ZAKLAD!AI62*ZAKLAD!AJ62)-(ZAKLAD!AI63*ZAKLAD!AJ63+ZAKLAD!AI64*ZAKLAD!AJ64+ZAKLAD!AI66*ZAKLAD!AJ66+ZAKLAD!AI67*ZAKLAD!AJ67))/ZAKLAD!AI74,2),0)</f>
        <v>13.26</v>
      </c>
      <c r="AK74" s="229">
        <f>(ZAKLAD!AK60+ZAKLAD!AK61+ZAKLAD!AK62)-(ZAKLAD!AK63+ZAKLAD!AK64+ZAKLAD!AK66+ZAKLAD!AK67)</f>
        <v>148419</v>
      </c>
      <c r="AL74" s="231">
        <f>IF(ZAKLAD!AK74&gt;0,ROUND(((ZAKLAD!AK60*ZAKLAD!AL60+ZAKLAD!AK61*ZAKLAD!AL61+ZAKLAD!AK62*ZAKLAD!AL62)-(ZAKLAD!AK63*ZAKLAD!AL63+ZAKLAD!AK64*ZAKLAD!AL64+ZAKLAD!AK66*ZAKLAD!AL66+ZAKLAD!AK67*ZAKLAD!AL67))/ZAKLAD!AK74,2),0)</f>
        <v>5.43</v>
      </c>
      <c r="AM74" s="229">
        <f>ZAKLAD!E74+ZAKLAD!M74+ZAKLAD!U74</f>
        <v>2223029</v>
      </c>
      <c r="AN74" s="230">
        <f>IF(ZAKLAD!AM74&gt;0,ROUND((ZAKLAD!E74*ZAKLAD!F74+ZAKLAD!M74*ZAKLAD!N74+ZAKLAD!U74*ZAKLAD!V74)/ZAKLAD!AM74,2),0)</f>
        <v>5.78</v>
      </c>
      <c r="AO74" s="229">
        <f>ZAKLAD!G74+ZAKLAD!O74+ZAKLAD!W74+ZAKLAD!AG74</f>
        <v>13587094</v>
      </c>
      <c r="AP74" s="230">
        <f>IF(ZAKLAD!AO74&gt;0,ROUND((ZAKLAD!G74*ZAKLAD!H74+ZAKLAD!O74*ZAKLAD!P74+ZAKLAD!W74*ZAKLAD!X74+ZAKLAD!AG74*ZAKLAD!AH74)/ZAKLAD!AO74,2),0)</f>
        <v>6.9</v>
      </c>
      <c r="AQ74" s="229">
        <f>ZAKLAD!I74+ZAKLAD!Q74+ZAKLAD!Y74</f>
        <v>3576929</v>
      </c>
      <c r="AR74" s="231">
        <f>IF(ZAKLAD!AQ74&gt;0,ROUND((ZAKLAD!I74*ZAKLAD!J74+ZAKLAD!Q74*ZAKLAD!R74+ZAKLAD!Y74*ZAKLAD!Z74)/ZAKLAD!AQ74,2),0)</f>
        <v>6.09</v>
      </c>
      <c r="AS74" s="229">
        <f>ZAKLAD!AE74+ZAKLAD!AG74+ZAKLAD!AI74</f>
        <v>16858911</v>
      </c>
      <c r="AT74" s="230">
        <f>IF(ZAKLAD!AS74&gt;0,ROUND((ZAKLAD!AE74*ZAKLAD!AF74+ZAKLAD!AG74*ZAKLAD!AH74+ZAKLAD!AI74*ZAKLAD!AJ74)/ZAKLAD!AS74,2),0)</f>
        <v>12.74</v>
      </c>
      <c r="AU74" s="229">
        <f>ZAKLAD!C74-(ZAKLAD!AC74+ZAKLAD!AI74)</f>
        <v>19616171</v>
      </c>
      <c r="AV74" s="231">
        <f>IF(ZAKLAD!AU74&gt;0,ROUND((ZAKLAD!E74*ZAKLAD!F74+ZAKLAD!G74*ZAKLAD!H74+ZAKLAD!I74*ZAKLAD!J74+ZAKLAD!M74*ZAKLAD!N74+ZAKLAD!O74*ZAKLAD!P74+ZAKLAD!Q74*ZAKLAD!R74+ZAKLAD!U74*ZAKLAD!V74+ZAKLAD!W74*ZAKLAD!X74+ZAKLAD!Y74*ZAKLAD!Z74+ZAKLAD!AE74*ZAKLAD!AF74+ZAKLAD!AG74*ZAKLAD!AH74+ZAKLAD!AK74*ZAKLAD!AL74)/ZAKLAD!AU74,2),0)</f>
        <v>6.62</v>
      </c>
    </row>
    <row r="75" spans="1:48" ht="11.25" customHeight="1">
      <c r="A75" s="14"/>
      <c r="B75" s="192"/>
      <c r="C75" s="193"/>
      <c r="D75" s="194"/>
      <c r="E75" s="193"/>
      <c r="F75" s="194"/>
      <c r="G75" s="193"/>
      <c r="H75" s="194"/>
      <c r="I75" s="193"/>
      <c r="J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4"/>
      <c r="AE75" s="193"/>
      <c r="AF75" s="193"/>
      <c r="AG75" s="193"/>
      <c r="AH75" s="194"/>
      <c r="AI75" s="193"/>
      <c r="AJ75" s="194"/>
      <c r="AK75" s="193"/>
      <c r="AL75" s="194"/>
      <c r="AM75" s="193"/>
      <c r="AN75" s="193"/>
      <c r="AO75" s="193"/>
      <c r="AP75" s="193"/>
      <c r="AQ75" s="193"/>
      <c r="AR75" s="193"/>
      <c r="AS75" s="193"/>
      <c r="AT75" s="193"/>
      <c r="AU75" s="193"/>
      <c r="AV75" s="14"/>
    </row>
    <row r="76" spans="1:48" ht="12" customHeight="1">
      <c r="A76" s="42"/>
      <c r="B76" s="14"/>
      <c r="C76" s="193"/>
      <c r="D76" s="194"/>
      <c r="E76" s="193"/>
      <c r="F76" s="194"/>
      <c r="G76" s="193"/>
      <c r="H76" s="194"/>
      <c r="I76" s="193"/>
      <c r="J76" s="194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4"/>
      <c r="AE76" s="193"/>
      <c r="AF76" s="193"/>
      <c r="AG76" s="193"/>
      <c r="AH76" s="194"/>
      <c r="AI76" s="193"/>
      <c r="AJ76" s="194"/>
      <c r="AK76" s="193"/>
      <c r="AL76" s="194"/>
      <c r="AM76" s="193"/>
      <c r="AN76" s="193"/>
      <c r="AO76" s="193"/>
      <c r="AP76" s="193"/>
      <c r="AQ76" s="193"/>
      <c r="AR76" s="193"/>
      <c r="AS76" s="193"/>
      <c r="AT76" s="193"/>
      <c r="AU76" s="193"/>
      <c r="AV76" s="14"/>
    </row>
    <row r="77" spans="1:48" ht="12" customHeight="1">
      <c r="A77" s="42"/>
      <c r="B77" s="14"/>
      <c r="C77" s="193"/>
      <c r="D77" s="194"/>
      <c r="E77" s="193"/>
      <c r="F77" s="194"/>
      <c r="G77" s="193"/>
      <c r="H77" s="194"/>
      <c r="I77" s="193"/>
      <c r="J77" s="194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4"/>
      <c r="AE77" s="193"/>
      <c r="AF77" s="193"/>
      <c r="AG77" s="193"/>
      <c r="AH77" s="194"/>
      <c r="AI77" s="193"/>
      <c r="AJ77" s="194"/>
      <c r="AK77" s="193"/>
      <c r="AL77" s="194"/>
      <c r="AM77" s="193"/>
      <c r="AN77" s="193"/>
      <c r="AO77" s="193"/>
      <c r="AP77" s="193"/>
      <c r="AQ77" s="193"/>
      <c r="AR77" s="193"/>
      <c r="AS77" s="193"/>
      <c r="AT77" s="193"/>
      <c r="AU77" s="193"/>
      <c r="AV77" s="14"/>
    </row>
    <row r="78" spans="1:48" ht="13.5" customHeight="1">
      <c r="A78" s="3" t="s">
        <v>0</v>
      </c>
      <c r="B78" s="4"/>
      <c r="C78" s="4"/>
      <c r="D78" s="5"/>
      <c r="E78" s="4"/>
      <c r="F78" s="4"/>
      <c r="G78" s="6"/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" t="s">
        <v>1</v>
      </c>
      <c r="AB78" s="9"/>
      <c r="AC78" s="4"/>
      <c r="AD78" s="4"/>
      <c r="AE78" s="4"/>
      <c r="AF78" s="4"/>
      <c r="AG78" s="4"/>
      <c r="AH78" s="4"/>
      <c r="AI78" s="4"/>
      <c r="AJ78" s="1"/>
      <c r="AK78" s="7"/>
      <c r="AL78" s="7"/>
      <c r="AU78" s="8" t="s">
        <v>1</v>
      </c>
      <c r="AV78" s="9"/>
    </row>
    <row r="79" spans="1:48" ht="15" customHeight="1">
      <c r="A79" s="10" t="s">
        <v>2</v>
      </c>
      <c r="B79" s="11"/>
      <c r="C79" s="12"/>
      <c r="D79" s="12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 t="s">
        <v>82</v>
      </c>
      <c r="AB79" s="12"/>
      <c r="AC79" s="13" t="s">
        <v>2</v>
      </c>
      <c r="AD79" s="11"/>
      <c r="AE79" s="11"/>
      <c r="AF79" s="11"/>
      <c r="AG79" s="11"/>
      <c r="AH79" s="11"/>
      <c r="AI79" s="11"/>
      <c r="AJ79" s="11"/>
      <c r="AK79" s="11"/>
      <c r="AL79" s="11"/>
      <c r="AU79" s="12" t="s">
        <v>83</v>
      </c>
      <c r="AV79" s="12"/>
    </row>
    <row r="80" spans="1:38" ht="12.75" customHeight="1">
      <c r="A80" s="4"/>
      <c r="B80" s="4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"/>
      <c r="AJ80" s="4"/>
      <c r="AK80" s="4"/>
      <c r="AL80" s="4"/>
    </row>
    <row r="81" spans="1:38" ht="11.25" customHeight="1">
      <c r="A81" s="14" t="s">
        <v>5</v>
      </c>
      <c r="B81" s="1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4"/>
    </row>
    <row r="82" spans="1:38" ht="15" customHeight="1">
      <c r="A82" s="16" t="str">
        <f>A45</f>
        <v>Banky celkom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9"/>
      <c r="Z82" s="17" t="s">
        <v>7</v>
      </c>
      <c r="AA82" s="17" t="str">
        <f>AA5</f>
        <v>31.7.2004</v>
      </c>
      <c r="AB82" s="19"/>
      <c r="AC82" s="4"/>
      <c r="AD82" s="4"/>
      <c r="AE82" s="4"/>
      <c r="AF82" s="4"/>
      <c r="AG82" s="4"/>
      <c r="AH82" s="4"/>
      <c r="AI82" s="4"/>
      <c r="AJ82" s="17"/>
      <c r="AK82" s="20"/>
      <c r="AL82" s="4"/>
    </row>
    <row r="83" spans="1:38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9"/>
      <c r="Z83" s="17" t="s">
        <v>9</v>
      </c>
      <c r="AA83" s="17" t="str">
        <f>AA6</f>
        <v>CELKOM</v>
      </c>
      <c r="AB83" s="19"/>
      <c r="AC83" s="4"/>
      <c r="AD83" s="4"/>
      <c r="AE83" s="1"/>
      <c r="AF83" s="1"/>
      <c r="AG83" s="1"/>
      <c r="AH83" s="4"/>
      <c r="AI83" s="1"/>
      <c r="AJ83" s="17"/>
      <c r="AK83" s="16"/>
      <c r="AL83" s="4"/>
    </row>
    <row r="84" spans="1:38" ht="12.75" customHeight="1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"/>
      <c r="AF84" s="1"/>
      <c r="AG84" s="1"/>
      <c r="AH84" s="4"/>
      <c r="AI84" s="1"/>
      <c r="AJ84" s="1"/>
      <c r="AK84" s="1"/>
      <c r="AL84" s="4"/>
    </row>
    <row r="85" spans="1:38" ht="12.75" customHeight="1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2.75" customHeight="1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48" ht="12.75" customHeight="1" thickBot="1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21" t="s">
        <v>11</v>
      </c>
      <c r="AC87" s="4"/>
      <c r="AD87" s="4"/>
      <c r="AE87" s="4"/>
      <c r="AF87" s="4"/>
      <c r="AG87" s="4"/>
      <c r="AH87" s="4"/>
      <c r="AI87" s="4"/>
      <c r="AJ87" s="4"/>
      <c r="AK87" s="4"/>
      <c r="AL87" s="21"/>
      <c r="AV87" s="21" t="s">
        <v>11</v>
      </c>
    </row>
    <row r="88" spans="1:48" ht="22.5" customHeight="1">
      <c r="A88" s="22"/>
      <c r="B88" s="23"/>
      <c r="C88" s="24" t="s">
        <v>12</v>
      </c>
      <c r="D88" s="25"/>
      <c r="E88" s="26" t="s">
        <v>13</v>
      </c>
      <c r="F88" s="27"/>
      <c r="G88" s="27"/>
      <c r="H88" s="27"/>
      <c r="I88" s="27"/>
      <c r="J88" s="27"/>
      <c r="K88" s="28"/>
      <c r="L88" s="25"/>
      <c r="M88" s="29" t="s">
        <v>14</v>
      </c>
      <c r="N88" s="28"/>
      <c r="O88" s="28"/>
      <c r="P88" s="28"/>
      <c r="Q88" s="28"/>
      <c r="R88" s="28"/>
      <c r="S88" s="28"/>
      <c r="T88" s="25"/>
      <c r="U88" s="29" t="s">
        <v>15</v>
      </c>
      <c r="V88" s="28"/>
      <c r="W88" s="28"/>
      <c r="X88" s="28"/>
      <c r="Y88" s="28"/>
      <c r="Z88" s="28"/>
      <c r="AA88" s="28"/>
      <c r="AB88" s="25"/>
      <c r="AC88" s="29" t="s">
        <v>16</v>
      </c>
      <c r="AD88" s="25"/>
      <c r="AE88" s="29" t="s">
        <v>17</v>
      </c>
      <c r="AF88" s="30"/>
      <c r="AG88" s="29" t="s">
        <v>18</v>
      </c>
      <c r="AH88" s="25"/>
      <c r="AI88" s="29" t="s">
        <v>19</v>
      </c>
      <c r="AJ88" s="25"/>
      <c r="AK88" s="29" t="s">
        <v>20</v>
      </c>
      <c r="AL88" s="31"/>
      <c r="AM88" s="32" t="s">
        <v>21</v>
      </c>
      <c r="AN88" s="33"/>
      <c r="AO88" s="34"/>
      <c r="AP88" s="34"/>
      <c r="AQ88" s="34"/>
      <c r="AR88" s="35"/>
      <c r="AS88" s="32" t="s">
        <v>22</v>
      </c>
      <c r="AT88" s="36"/>
      <c r="AU88" s="37" t="s">
        <v>23</v>
      </c>
      <c r="AV88" s="38"/>
    </row>
    <row r="89" spans="1:48" ht="12.75" customHeight="1">
      <c r="A89" s="39"/>
      <c r="B89" s="40"/>
      <c r="C89" s="43"/>
      <c r="D89" s="44"/>
      <c r="E89" s="45"/>
      <c r="F89" s="46"/>
      <c r="G89" s="45"/>
      <c r="H89" s="46"/>
      <c r="I89" s="47"/>
      <c r="J89" s="46"/>
      <c r="K89" s="13"/>
      <c r="L89" s="48"/>
      <c r="M89" s="49"/>
      <c r="N89" s="46"/>
      <c r="O89" s="45"/>
      <c r="P89" s="49" t="s">
        <v>24</v>
      </c>
      <c r="Q89" s="50"/>
      <c r="R89" s="46"/>
      <c r="S89" s="10"/>
      <c r="T89" s="51"/>
      <c r="U89" s="45"/>
      <c r="V89" s="46"/>
      <c r="W89" s="45"/>
      <c r="X89" s="46"/>
      <c r="Y89" s="47"/>
      <c r="Z89" s="46"/>
      <c r="AA89" s="52"/>
      <c r="AB89" s="48"/>
      <c r="AC89" s="18" t="s">
        <v>25</v>
      </c>
      <c r="AD89" s="51"/>
      <c r="AE89" s="50" t="s">
        <v>26</v>
      </c>
      <c r="AF89" s="51"/>
      <c r="AG89" s="53"/>
      <c r="AH89" s="51"/>
      <c r="AI89" s="53"/>
      <c r="AJ89" s="51"/>
      <c r="AK89" s="46"/>
      <c r="AL89" s="54"/>
      <c r="AM89" s="55"/>
      <c r="AN89" s="55"/>
      <c r="AO89" s="56"/>
      <c r="AP89" s="55"/>
      <c r="AQ89" s="57"/>
      <c r="AR89" s="58"/>
      <c r="AS89" s="59"/>
      <c r="AT89" s="60"/>
      <c r="AU89" s="14"/>
      <c r="AV89" s="61"/>
    </row>
    <row r="90" spans="1:48" ht="12.75" customHeight="1">
      <c r="A90" s="39"/>
      <c r="B90" s="40"/>
      <c r="C90" s="62"/>
      <c r="D90" s="63"/>
      <c r="E90" s="64" t="s">
        <v>27</v>
      </c>
      <c r="F90" s="65"/>
      <c r="G90" s="64" t="s">
        <v>28</v>
      </c>
      <c r="H90" s="65"/>
      <c r="I90" s="66" t="s">
        <v>29</v>
      </c>
      <c r="J90" s="67"/>
      <c r="K90" s="68" t="s">
        <v>30</v>
      </c>
      <c r="L90" s="69"/>
      <c r="M90" s="64" t="s">
        <v>31</v>
      </c>
      <c r="N90" s="65"/>
      <c r="O90" s="64" t="s">
        <v>32</v>
      </c>
      <c r="P90" s="65"/>
      <c r="Q90" s="66" t="s">
        <v>29</v>
      </c>
      <c r="R90" s="67"/>
      <c r="S90" s="68" t="s">
        <v>30</v>
      </c>
      <c r="T90" s="69"/>
      <c r="U90" s="64" t="s">
        <v>27</v>
      </c>
      <c r="V90" s="65"/>
      <c r="W90" s="64" t="s">
        <v>28</v>
      </c>
      <c r="X90" s="65"/>
      <c r="Y90" s="66" t="s">
        <v>29</v>
      </c>
      <c r="Z90" s="67"/>
      <c r="AA90" s="70" t="s">
        <v>30</v>
      </c>
      <c r="AB90" s="69"/>
      <c r="AC90" s="71" t="s">
        <v>33</v>
      </c>
      <c r="AD90" s="51"/>
      <c r="AE90" s="71" t="s">
        <v>34</v>
      </c>
      <c r="AF90" s="51"/>
      <c r="AG90" s="72" t="s">
        <v>35</v>
      </c>
      <c r="AH90" s="51"/>
      <c r="AI90" s="72" t="s">
        <v>35</v>
      </c>
      <c r="AJ90" s="51"/>
      <c r="AK90" s="73"/>
      <c r="AL90" s="74"/>
      <c r="AM90" s="55" t="s">
        <v>36</v>
      </c>
      <c r="AN90" s="58"/>
      <c r="AO90" s="75" t="s">
        <v>37</v>
      </c>
      <c r="AP90" s="58"/>
      <c r="AQ90" s="57" t="s">
        <v>38</v>
      </c>
      <c r="AR90" s="58"/>
      <c r="AS90" s="76"/>
      <c r="AT90" s="58"/>
      <c r="AU90" s="55"/>
      <c r="AV90" s="77"/>
    </row>
    <row r="91" spans="1:48" ht="12" customHeight="1">
      <c r="A91" s="78" t="s">
        <v>39</v>
      </c>
      <c r="B91" s="40" t="s">
        <v>40</v>
      </c>
      <c r="C91" s="41"/>
      <c r="D91" s="79" t="s">
        <v>41</v>
      </c>
      <c r="E91" s="80"/>
      <c r="F91" s="80" t="s">
        <v>41</v>
      </c>
      <c r="G91" s="80"/>
      <c r="H91" s="80" t="s">
        <v>41</v>
      </c>
      <c r="I91" s="80"/>
      <c r="J91" s="80" t="s">
        <v>41</v>
      </c>
      <c r="K91" s="80"/>
      <c r="L91" s="80" t="s">
        <v>41</v>
      </c>
      <c r="M91" s="80"/>
      <c r="N91" s="80" t="s">
        <v>41</v>
      </c>
      <c r="O91" s="80"/>
      <c r="P91" s="80" t="s">
        <v>41</v>
      </c>
      <c r="Q91" s="80"/>
      <c r="R91" s="80" t="s">
        <v>41</v>
      </c>
      <c r="S91" s="80"/>
      <c r="T91" s="80" t="s">
        <v>41</v>
      </c>
      <c r="U91" s="80"/>
      <c r="V91" s="80" t="s">
        <v>41</v>
      </c>
      <c r="W91" s="80"/>
      <c r="X91" s="80" t="s">
        <v>41</v>
      </c>
      <c r="Y91" s="80"/>
      <c r="Z91" s="80" t="s">
        <v>41</v>
      </c>
      <c r="AA91" s="79"/>
      <c r="AB91" s="80" t="s">
        <v>41</v>
      </c>
      <c r="AC91" s="80"/>
      <c r="AD91" s="80" t="s">
        <v>41</v>
      </c>
      <c r="AE91" s="80"/>
      <c r="AF91" s="80" t="s">
        <v>41</v>
      </c>
      <c r="AG91" s="80"/>
      <c r="AH91" s="80" t="s">
        <v>41</v>
      </c>
      <c r="AI91" s="80"/>
      <c r="AJ91" s="80" t="s">
        <v>41</v>
      </c>
      <c r="AK91" s="79"/>
      <c r="AL91" s="81" t="s">
        <v>41</v>
      </c>
      <c r="AM91" s="82"/>
      <c r="AN91" s="79" t="s">
        <v>41</v>
      </c>
      <c r="AO91" s="82"/>
      <c r="AP91" s="79" t="s">
        <v>41</v>
      </c>
      <c r="AQ91" s="82"/>
      <c r="AR91" s="79" t="s">
        <v>41</v>
      </c>
      <c r="AS91" s="83"/>
      <c r="AT91" s="79" t="s">
        <v>41</v>
      </c>
      <c r="AU91" s="82"/>
      <c r="AV91" s="81" t="s">
        <v>41</v>
      </c>
    </row>
    <row r="92" spans="1:48" ht="12" customHeight="1">
      <c r="A92" s="39"/>
      <c r="B92" s="84"/>
      <c r="C92" s="85" t="s">
        <v>42</v>
      </c>
      <c r="D92" s="85" t="s">
        <v>43</v>
      </c>
      <c r="E92" s="85" t="s">
        <v>42</v>
      </c>
      <c r="F92" s="85" t="s">
        <v>43</v>
      </c>
      <c r="G92" s="85" t="s">
        <v>42</v>
      </c>
      <c r="H92" s="85" t="s">
        <v>43</v>
      </c>
      <c r="I92" s="85" t="s">
        <v>42</v>
      </c>
      <c r="J92" s="85" t="s">
        <v>43</v>
      </c>
      <c r="K92" s="85" t="s">
        <v>42</v>
      </c>
      <c r="L92" s="85" t="s">
        <v>43</v>
      </c>
      <c r="M92" s="85" t="s">
        <v>42</v>
      </c>
      <c r="N92" s="85" t="s">
        <v>43</v>
      </c>
      <c r="O92" s="85" t="s">
        <v>42</v>
      </c>
      <c r="P92" s="85" t="s">
        <v>43</v>
      </c>
      <c r="Q92" s="85" t="s">
        <v>42</v>
      </c>
      <c r="R92" s="85" t="s">
        <v>43</v>
      </c>
      <c r="S92" s="85" t="s">
        <v>42</v>
      </c>
      <c r="T92" s="85" t="s">
        <v>43</v>
      </c>
      <c r="U92" s="85" t="s">
        <v>42</v>
      </c>
      <c r="V92" s="85" t="s">
        <v>43</v>
      </c>
      <c r="W92" s="85" t="s">
        <v>42</v>
      </c>
      <c r="X92" s="85" t="s">
        <v>43</v>
      </c>
      <c r="Y92" s="85" t="s">
        <v>42</v>
      </c>
      <c r="Z92" s="85" t="s">
        <v>43</v>
      </c>
      <c r="AA92" s="85" t="s">
        <v>42</v>
      </c>
      <c r="AB92" s="85" t="s">
        <v>43</v>
      </c>
      <c r="AC92" s="85" t="s">
        <v>42</v>
      </c>
      <c r="AD92" s="85" t="s">
        <v>43</v>
      </c>
      <c r="AE92" s="85" t="s">
        <v>42</v>
      </c>
      <c r="AF92" s="85" t="s">
        <v>43</v>
      </c>
      <c r="AG92" s="85" t="s">
        <v>42</v>
      </c>
      <c r="AH92" s="85" t="s">
        <v>43</v>
      </c>
      <c r="AI92" s="85" t="s">
        <v>42</v>
      </c>
      <c r="AJ92" s="85" t="s">
        <v>43</v>
      </c>
      <c r="AK92" s="85" t="s">
        <v>42</v>
      </c>
      <c r="AL92" s="86" t="s">
        <v>43</v>
      </c>
      <c r="AM92" s="85" t="s">
        <v>42</v>
      </c>
      <c r="AN92" s="85" t="s">
        <v>43</v>
      </c>
      <c r="AO92" s="85" t="s">
        <v>42</v>
      </c>
      <c r="AP92" s="85" t="s">
        <v>43</v>
      </c>
      <c r="AQ92" s="85" t="s">
        <v>42</v>
      </c>
      <c r="AR92" s="85" t="s">
        <v>43</v>
      </c>
      <c r="AS92" s="87" t="s">
        <v>42</v>
      </c>
      <c r="AT92" s="85" t="s">
        <v>43</v>
      </c>
      <c r="AU92" s="85" t="s">
        <v>42</v>
      </c>
      <c r="AV92" s="86" t="s">
        <v>43</v>
      </c>
    </row>
    <row r="93" spans="1:48" ht="12" customHeight="1">
      <c r="A93" s="39"/>
      <c r="B93" s="84"/>
      <c r="C93" s="85"/>
      <c r="D93" s="85" t="s">
        <v>44</v>
      </c>
      <c r="E93" s="85"/>
      <c r="F93" s="85" t="s">
        <v>44</v>
      </c>
      <c r="G93" s="85"/>
      <c r="H93" s="85" t="s">
        <v>44</v>
      </c>
      <c r="I93" s="85"/>
      <c r="J93" s="85" t="s">
        <v>44</v>
      </c>
      <c r="K93" s="85"/>
      <c r="L93" s="85" t="s">
        <v>44</v>
      </c>
      <c r="M93" s="85"/>
      <c r="N93" s="85" t="s">
        <v>44</v>
      </c>
      <c r="O93" s="85"/>
      <c r="P93" s="85" t="s">
        <v>44</v>
      </c>
      <c r="Q93" s="85"/>
      <c r="R93" s="85" t="s">
        <v>44</v>
      </c>
      <c r="S93" s="85"/>
      <c r="T93" s="85" t="s">
        <v>44</v>
      </c>
      <c r="U93" s="85"/>
      <c r="V93" s="85" t="s">
        <v>44</v>
      </c>
      <c r="W93" s="85"/>
      <c r="X93" s="85" t="s">
        <v>44</v>
      </c>
      <c r="Y93" s="85"/>
      <c r="Z93" s="85" t="s">
        <v>44</v>
      </c>
      <c r="AA93" s="85"/>
      <c r="AB93" s="85" t="s">
        <v>44</v>
      </c>
      <c r="AC93" s="85"/>
      <c r="AD93" s="85" t="s">
        <v>44</v>
      </c>
      <c r="AE93" s="85"/>
      <c r="AF93" s="85" t="s">
        <v>44</v>
      </c>
      <c r="AG93" s="85"/>
      <c r="AH93" s="85" t="s">
        <v>44</v>
      </c>
      <c r="AI93" s="85"/>
      <c r="AJ93" s="85" t="s">
        <v>44</v>
      </c>
      <c r="AK93" s="85"/>
      <c r="AL93" s="86" t="s">
        <v>44</v>
      </c>
      <c r="AM93" s="82"/>
      <c r="AN93" s="85" t="s">
        <v>44</v>
      </c>
      <c r="AO93" s="82"/>
      <c r="AP93" s="85" t="s">
        <v>44</v>
      </c>
      <c r="AQ93" s="82"/>
      <c r="AR93" s="85" t="s">
        <v>44</v>
      </c>
      <c r="AS93" s="83"/>
      <c r="AT93" s="85" t="s">
        <v>44</v>
      </c>
      <c r="AU93" s="82"/>
      <c r="AV93" s="86" t="s">
        <v>44</v>
      </c>
    </row>
    <row r="94" spans="1:48" ht="15" customHeight="1" thickBot="1">
      <c r="A94" s="89" t="s">
        <v>45</v>
      </c>
      <c r="B94" s="90" t="s">
        <v>46</v>
      </c>
      <c r="C94" s="91">
        <v>1</v>
      </c>
      <c r="D94" s="91">
        <v>2</v>
      </c>
      <c r="E94" s="91">
        <v>3</v>
      </c>
      <c r="F94" s="91">
        <v>4</v>
      </c>
      <c r="G94" s="91">
        <v>5</v>
      </c>
      <c r="H94" s="91">
        <v>6</v>
      </c>
      <c r="I94" s="91">
        <v>7</v>
      </c>
      <c r="J94" s="91">
        <v>8</v>
      </c>
      <c r="K94" s="91">
        <v>9</v>
      </c>
      <c r="L94" s="91">
        <v>10</v>
      </c>
      <c r="M94" s="91">
        <v>11</v>
      </c>
      <c r="N94" s="91">
        <v>12</v>
      </c>
      <c r="O94" s="91">
        <v>13</v>
      </c>
      <c r="P94" s="91">
        <v>14</v>
      </c>
      <c r="Q94" s="91">
        <v>15</v>
      </c>
      <c r="R94" s="91">
        <v>16</v>
      </c>
      <c r="S94" s="91">
        <v>17</v>
      </c>
      <c r="T94" s="91">
        <v>18</v>
      </c>
      <c r="U94" s="91">
        <v>19</v>
      </c>
      <c r="V94" s="91">
        <v>20</v>
      </c>
      <c r="W94" s="91">
        <v>21</v>
      </c>
      <c r="X94" s="91">
        <v>22</v>
      </c>
      <c r="Y94" s="91">
        <v>23</v>
      </c>
      <c r="Z94" s="91">
        <v>24</v>
      </c>
      <c r="AA94" s="91">
        <v>25</v>
      </c>
      <c r="AB94" s="91">
        <v>26</v>
      </c>
      <c r="AC94" s="91">
        <v>27</v>
      </c>
      <c r="AD94" s="91">
        <v>28</v>
      </c>
      <c r="AE94" s="91">
        <v>29</v>
      </c>
      <c r="AF94" s="91">
        <v>30</v>
      </c>
      <c r="AG94" s="91">
        <v>31</v>
      </c>
      <c r="AH94" s="91">
        <v>32</v>
      </c>
      <c r="AI94" s="91">
        <v>33</v>
      </c>
      <c r="AJ94" s="91">
        <v>34</v>
      </c>
      <c r="AK94" s="91">
        <v>35</v>
      </c>
      <c r="AL94" s="93">
        <v>36</v>
      </c>
      <c r="AM94" s="91">
        <v>37</v>
      </c>
      <c r="AN94" s="91">
        <v>38</v>
      </c>
      <c r="AO94" s="91">
        <v>39</v>
      </c>
      <c r="AP94" s="91">
        <v>40</v>
      </c>
      <c r="AQ94" s="91">
        <v>41</v>
      </c>
      <c r="AR94" s="93">
        <v>42</v>
      </c>
      <c r="AS94" s="91">
        <v>43</v>
      </c>
      <c r="AT94" s="91">
        <v>44</v>
      </c>
      <c r="AU94" s="91">
        <v>45</v>
      </c>
      <c r="AV94" s="93">
        <v>46</v>
      </c>
    </row>
    <row r="95" spans="1:48" ht="15" customHeight="1" thickTop="1">
      <c r="A95" s="94" t="s">
        <v>84</v>
      </c>
      <c r="B95" s="95">
        <v>37</v>
      </c>
      <c r="C95" s="96">
        <f>ZAKLAD!E95+ZAKLAD!G95+ZAKLAD!I95+ZAKLAD!M95+ZAKLAD!O95+ZAKLAD!Q95+ZAKLAD!U95+ZAKLAD!W95+ZAKLAD!Y95+ZAKLAD!AC95+ZAKLAD!AE95+ZAKLAD!AG95+ZAKLAD!AI95+ZAKLAD!AK95</f>
        <v>126407139</v>
      </c>
      <c r="D95" s="97">
        <f>IF(ZAKLAD!C95&gt;0,ROUND((ZAKLAD!K95*ZAKLAD!L95+ZAKLAD!S95*ZAKLAD!T95+ZAKLAD!AA95*ZAKLAD!AB95+ZAKLAD!AC95*ZAKLAD!AD95+ZAKLAD!AE95*ZAKLAD!AF95+ZAKLAD!AG95*ZAKLAD!AH95+ZAKLAD!AI95*ZAKLAD!AJ95+ZAKLAD!AK95*ZAKLAD!AL95)/ZAKLAD!C95,2),0)</f>
        <v>6.12</v>
      </c>
      <c r="E95" s="96">
        <f>ZAKLAD!E96+ZAKLAD!E108</f>
        <v>19819270</v>
      </c>
      <c r="F95" s="97">
        <f>IF(ZAKLAD!E95&gt;0,ROUND((ZAKLAD!E96*ZAKLAD!F96+ZAKLAD!E108*ZAKLAD!F108)/ZAKLAD!E95,2),0)</f>
        <v>5.97</v>
      </c>
      <c r="G95" s="96">
        <f>ZAKLAD!G96+ZAKLAD!G108</f>
        <v>24036591</v>
      </c>
      <c r="H95" s="97">
        <f>IF(ZAKLAD!G95&gt;0,ROUND((ZAKLAD!G96*ZAKLAD!H96+ZAKLAD!G108*ZAKLAD!H108)/ZAKLAD!G95,2),0)</f>
        <v>6.1</v>
      </c>
      <c r="I95" s="96">
        <f>ZAKLAD!I96+ZAKLAD!I108</f>
        <v>1365916</v>
      </c>
      <c r="J95" s="97">
        <f>IF(ZAKLAD!I95&gt;0,ROUND((ZAKLAD!I96*ZAKLAD!J96+ZAKLAD!I108*ZAKLAD!J108)/ZAKLAD!I95,2),0)</f>
        <v>5.62</v>
      </c>
      <c r="K95" s="96">
        <f>ZAKLAD!E95+ZAKLAD!G95+ZAKLAD!I95</f>
        <v>45221777</v>
      </c>
      <c r="L95" s="97">
        <f>IF(ZAKLAD!K95&gt;0,ROUND((ZAKLAD!E95*ZAKLAD!F95+ZAKLAD!G95*ZAKLAD!H95+ZAKLAD!I95*ZAKLAD!J95)/ZAKLAD!K95,2),0)</f>
        <v>6.03</v>
      </c>
      <c r="M95" s="96">
        <f>ZAKLAD!M96+ZAKLAD!M108</f>
        <v>357</v>
      </c>
      <c r="N95" s="97">
        <f>IF(ZAKLAD!M95&gt;0,ROUND((ZAKLAD!M96*ZAKLAD!N96+ZAKLAD!M108*ZAKLAD!N108)/ZAKLAD!M95,2),0)</f>
        <v>4.98</v>
      </c>
      <c r="O95" s="96">
        <f>ZAKLAD!O96+ZAKLAD!O108</f>
        <v>107242</v>
      </c>
      <c r="P95" s="97">
        <f>IF(ZAKLAD!O95&gt;0,ROUND((ZAKLAD!O96*ZAKLAD!P96+ZAKLAD!O108*ZAKLAD!P108)/ZAKLAD!O95,2),0)</f>
        <v>7.94</v>
      </c>
      <c r="Q95" s="96">
        <f>ZAKLAD!Q96+ZAKLAD!Q108</f>
        <v>0</v>
      </c>
      <c r="R95" s="97">
        <f>IF(ZAKLAD!Q95&gt;0,ROUND((ZAKLAD!Q96*ZAKLAD!R96+ZAKLAD!Q108*ZAKLAD!R108)/ZAKLAD!Q95,2),0)</f>
        <v>0</v>
      </c>
      <c r="S95" s="96">
        <f>ZAKLAD!M95+ZAKLAD!O95+ZAKLAD!Q95</f>
        <v>107599</v>
      </c>
      <c r="T95" s="97">
        <f>IF(ZAKLAD!S95&gt;0,ROUND((ZAKLAD!M95*ZAKLAD!N95+ZAKLAD!O95*ZAKLAD!P95+ZAKLAD!Q95*ZAKLAD!R95)/ZAKLAD!S95,2),0)</f>
        <v>7.93</v>
      </c>
      <c r="U95" s="96">
        <f>ZAKLAD!U96+ZAKLAD!U108</f>
        <v>0</v>
      </c>
      <c r="V95" s="97">
        <f>IF(ZAKLAD!U95&gt;0,ROUND((ZAKLAD!U96*ZAKLAD!V96+ZAKLAD!U108*ZAKLAD!V108)/ZAKLAD!U95,2),0)</f>
        <v>0</v>
      </c>
      <c r="W95" s="96">
        <f>ZAKLAD!W96+ZAKLAD!W108</f>
        <v>0</v>
      </c>
      <c r="X95" s="97">
        <f>IF(ZAKLAD!W95&gt;0,ROUND((ZAKLAD!W96*ZAKLAD!X96+ZAKLAD!W108*ZAKLAD!X108)/ZAKLAD!W95,2),0)</f>
        <v>0</v>
      </c>
      <c r="Y95" s="96">
        <f>ZAKLAD!Y96+ZAKLAD!Y108</f>
        <v>0</v>
      </c>
      <c r="Z95" s="97">
        <f>IF(ZAKLAD!Y95&gt;0,ROUND((ZAKLAD!Y96*ZAKLAD!Z96+ZAKLAD!Y108*ZAKLAD!Z108)/ZAKLAD!Y95,2),0)</f>
        <v>0</v>
      </c>
      <c r="AA95" s="96">
        <f>ZAKLAD!U95+ZAKLAD!W95+ZAKLAD!Y95</f>
        <v>0</v>
      </c>
      <c r="AB95" s="97">
        <f>IF(ZAKLAD!AA95&gt;0,ROUND((ZAKLAD!U95*ZAKLAD!V95+ZAKLAD!W95*ZAKLAD!X95+ZAKLAD!Y95*ZAKLAD!Z95)/ZAKLAD!AA95,2),0)</f>
        <v>0</v>
      </c>
      <c r="AC95" s="141">
        <f>ZAKLAD!AC96+ZAKLAD!AC108</f>
        <v>13869900</v>
      </c>
      <c r="AD95" s="97">
        <f>IF(ZAKLAD!AC95&gt;0,ROUND((ZAKLAD!AC96*ZAKLAD!AD96+ZAKLAD!AC108*ZAKLAD!AD108)/ZAKLAD!AC95,2),0)</f>
        <v>6.38</v>
      </c>
      <c r="AE95" s="96">
        <f>ZAKLAD!AE96+ZAKLAD!AE108</f>
        <v>36561</v>
      </c>
      <c r="AF95" s="97">
        <f>IF(ZAKLAD!AE95&gt;0,ROUND((ZAKLAD!AE96*ZAKLAD!AF96+ZAKLAD!AE108*ZAKLAD!AF108)/ZAKLAD!AE95,2),0)</f>
        <v>9.4</v>
      </c>
      <c r="AG95" s="96">
        <f>ZAKLAD!AG96+ZAKLAD!AG108</f>
        <v>2138048</v>
      </c>
      <c r="AH95" s="97">
        <f>IF(ZAKLAD!AG95&gt;0,ROUND((ZAKLAD!AG96*ZAKLAD!AH96+ZAKLAD!AG108*ZAKLAD!AH108)/ZAKLAD!AG95,2),0)</f>
        <v>8.64</v>
      </c>
      <c r="AI95" s="96">
        <f>ZAKLAD!AI96+ZAKLAD!AI108</f>
        <v>64476803</v>
      </c>
      <c r="AJ95" s="97">
        <f>IF(ZAKLAD!AI95&gt;0,ROUND((ZAKLAD!AI96*ZAKLAD!AJ96+ZAKLAD!AI108*ZAKLAD!AJ108)/ZAKLAD!AI95,2),0)</f>
        <v>6.01</v>
      </c>
      <c r="AK95" s="96">
        <f>ZAKLAD!AK96+ZAKLAD!AK108</f>
        <v>556451</v>
      </c>
      <c r="AL95" s="98">
        <f>IF(ZAKLAD!AK95&gt;0,ROUND((ZAKLAD!AK96*ZAKLAD!AL96+ZAKLAD!AK108*ZAKLAD!AL108)/ZAKLAD!AK95,2),0)</f>
        <v>8.46</v>
      </c>
      <c r="AM95" s="99">
        <f>ZAKLAD!E95+ZAKLAD!M95+ZAKLAD!U95</f>
        <v>19819627</v>
      </c>
      <c r="AN95" s="100">
        <f>IF(ZAKLAD!AM95&gt;0,ROUND((ZAKLAD!E95*ZAKLAD!F95+ZAKLAD!M95*ZAKLAD!N95+ZAKLAD!U95*ZAKLAD!V95)/ZAKLAD!AM95,2),0)</f>
        <v>5.97</v>
      </c>
      <c r="AO95" s="99">
        <f>ZAKLAD!G95+ZAKLAD!O95+ZAKLAD!W95+ZAKLAD!AG95</f>
        <v>26281881</v>
      </c>
      <c r="AP95" s="100">
        <f>IF(ZAKLAD!AO95&gt;0,ROUND((ZAKLAD!G95*ZAKLAD!H95+ZAKLAD!O95*ZAKLAD!P95+ZAKLAD!W95*ZAKLAD!X95+ZAKLAD!AG95*ZAKLAD!AH95)/ZAKLAD!AO95,2),0)</f>
        <v>6.31</v>
      </c>
      <c r="AQ95" s="99">
        <f>ZAKLAD!I95+ZAKLAD!Q95+ZAKLAD!Y95</f>
        <v>1365916</v>
      </c>
      <c r="AR95" s="101">
        <f>IF(ZAKLAD!AQ95&gt;0,ROUND((ZAKLAD!I95*ZAKLAD!J95+ZAKLAD!Q95*ZAKLAD!R95+ZAKLAD!Y95*ZAKLAD!Z95)/ZAKLAD!AQ95,2),0)</f>
        <v>5.62</v>
      </c>
      <c r="AS95" s="99">
        <f>ZAKLAD!AE95+ZAKLAD!AG95+ZAKLAD!AI95</f>
        <v>66651412</v>
      </c>
      <c r="AT95" s="100">
        <f>IF(ZAKLAD!AS95&gt;0,ROUND((ZAKLAD!AE95*ZAKLAD!AF95+ZAKLAD!AG95*ZAKLAD!AH95+ZAKLAD!AI95*ZAKLAD!AJ95)/ZAKLAD!AS95,2),0)</f>
        <v>6.1</v>
      </c>
      <c r="AU95" s="99">
        <f>ZAKLAD!C95-(ZAKLAD!AC95+ZAKLAD!AI95)</f>
        <v>48060436</v>
      </c>
      <c r="AV95" s="101">
        <f>IF(ZAKLAD!AU95&gt;0,ROUND((ZAKLAD!E95*ZAKLAD!F95+ZAKLAD!G95*ZAKLAD!H95+ZAKLAD!I95*ZAKLAD!J95+ZAKLAD!M95*ZAKLAD!N95+ZAKLAD!O95*ZAKLAD!P95+ZAKLAD!Q95*ZAKLAD!R95+ZAKLAD!U95*ZAKLAD!V95+ZAKLAD!W95*ZAKLAD!X95+ZAKLAD!Y95*ZAKLAD!Z95+ZAKLAD!AE95*ZAKLAD!AF95+ZAKLAD!AG95*ZAKLAD!AH95+ZAKLAD!AK95*ZAKLAD!AL95)/ZAKLAD!AU95,2),0)</f>
        <v>6.18</v>
      </c>
    </row>
    <row r="96" spans="1:48" ht="15" customHeight="1">
      <c r="A96" s="102" t="s">
        <v>48</v>
      </c>
      <c r="B96" s="103">
        <v>38</v>
      </c>
      <c r="C96" s="104">
        <f>ZAKLAD!E96+ZAKLAD!G96+ZAKLAD!I96+ZAKLAD!M96+ZAKLAD!O96+ZAKLAD!Q96+ZAKLAD!U96+ZAKLAD!W96+ZAKLAD!Y96+ZAKLAD!AC96+ZAKLAD!AE96+ZAKLAD!AG96+ZAKLAD!AI96+ZAKLAD!AK96</f>
        <v>125244834</v>
      </c>
      <c r="D96" s="105">
        <f>IF(ZAKLAD!C96&gt;0,ROUND((ZAKLAD!K96*ZAKLAD!L96+ZAKLAD!S96*ZAKLAD!T96+ZAKLAD!AA96*ZAKLAD!AB96+ZAKLAD!AC96*ZAKLAD!AD96+ZAKLAD!AE96*ZAKLAD!AF96+ZAKLAD!AG96*ZAKLAD!AH96+ZAKLAD!AI96*ZAKLAD!AJ96+ZAKLAD!AK96*ZAKLAD!AL96)/ZAKLAD!C96,2),0)</f>
        <v>6.17</v>
      </c>
      <c r="E96" s="104">
        <f>SUM(ZAKLAD!E97:ZAKLAD!E99)+(ZAKLAD!E105+ZAKLAD!E106)</f>
        <v>19708766</v>
      </c>
      <c r="F96" s="105">
        <f>IF(ZAKLAD!E96&gt;0,ROUND((ZAKLAD!E97*ZAKLAD!F97+ZAKLAD!E98*ZAKLAD!F98+ZAKLAD!E99*ZAKLAD!F99+ZAKLAD!E105*ZAKLAD!F105+ZAKLAD!E106*ZAKLAD!F106)/ZAKLAD!E96,2),0)</f>
        <v>6</v>
      </c>
      <c r="G96" s="104">
        <f>SUM(ZAKLAD!G97:ZAKLAD!G99)+(ZAKLAD!G105+ZAKLAD!G106)</f>
        <v>23296087</v>
      </c>
      <c r="H96" s="105">
        <f>IF(ZAKLAD!G96&gt;0,ROUND((ZAKLAD!G97*ZAKLAD!H97+ZAKLAD!G98*ZAKLAD!H98+ZAKLAD!G99*ZAKLAD!H99+ZAKLAD!G105*ZAKLAD!H105+ZAKLAD!G106*ZAKLAD!H106)/ZAKLAD!G96,2),0)</f>
        <v>6.29</v>
      </c>
      <c r="I96" s="104">
        <f>SUM(ZAKLAD!I97:ZAKLAD!I99)+(ZAKLAD!I105+ZAKLAD!I106)</f>
        <v>1356070</v>
      </c>
      <c r="J96" s="105">
        <f>IF(ZAKLAD!I96&gt;0,ROUND((ZAKLAD!I97*ZAKLAD!J97+ZAKLAD!I98*ZAKLAD!J98+ZAKLAD!I99*ZAKLAD!J99+ZAKLAD!I105*ZAKLAD!J105+ZAKLAD!I106*ZAKLAD!J106)/ZAKLAD!I96,2),0)</f>
        <v>5.66</v>
      </c>
      <c r="K96" s="104">
        <f>ZAKLAD!E96+ZAKLAD!G96+ZAKLAD!I96</f>
        <v>44360923</v>
      </c>
      <c r="L96" s="105">
        <f>IF(ZAKLAD!K96&gt;0,ROUND((ZAKLAD!E96*ZAKLAD!F96+ZAKLAD!G96*ZAKLAD!H96+ZAKLAD!I96*ZAKLAD!J96)/ZAKLAD!K96,2),0)</f>
        <v>6.14</v>
      </c>
      <c r="M96" s="104">
        <f>SUM(ZAKLAD!M97:ZAKLAD!M99)+(ZAKLAD!M105+ZAKLAD!M106)</f>
        <v>357</v>
      </c>
      <c r="N96" s="105">
        <f>IF(ZAKLAD!M96&gt;0,ROUND((ZAKLAD!M97*ZAKLAD!N97+ZAKLAD!M98*ZAKLAD!N98+ZAKLAD!M99*ZAKLAD!N99+ZAKLAD!M105*ZAKLAD!N105+ZAKLAD!M106*ZAKLAD!N106)/ZAKLAD!M96,2),0)</f>
        <v>4.98</v>
      </c>
      <c r="O96" s="104">
        <f>SUM(ZAKLAD!O97:ZAKLAD!O99)+(ZAKLAD!O105+ZAKLAD!O106)</f>
        <v>107242</v>
      </c>
      <c r="P96" s="105">
        <f>IF(ZAKLAD!O96&gt;0,ROUND((ZAKLAD!O97*ZAKLAD!P97+ZAKLAD!O98*ZAKLAD!P98+ZAKLAD!O99*ZAKLAD!P99+ZAKLAD!O105*ZAKLAD!P105+ZAKLAD!O106*ZAKLAD!P106)/ZAKLAD!O96,2),0)</f>
        <v>7.94</v>
      </c>
      <c r="Q96" s="104">
        <f>SUM(ZAKLAD!Q97:ZAKLAD!Q99)+(ZAKLAD!Q105+ZAKLAD!Q106)</f>
        <v>0</v>
      </c>
      <c r="R96" s="105">
        <f>IF(ZAKLAD!Q96&gt;0,ROUND((ZAKLAD!Q97*ZAKLAD!R97+ZAKLAD!Q98*ZAKLAD!R98+ZAKLAD!Q99*ZAKLAD!R99+ZAKLAD!Q105*ZAKLAD!R105+ZAKLAD!Q106*ZAKLAD!R106)/ZAKLAD!Q96,2),0)</f>
        <v>0</v>
      </c>
      <c r="S96" s="104">
        <f>ZAKLAD!M96+ZAKLAD!O96+ZAKLAD!Q96</f>
        <v>107599</v>
      </c>
      <c r="T96" s="105">
        <f>IF(ZAKLAD!S96&gt;0,ROUND((ZAKLAD!M96*ZAKLAD!N96+ZAKLAD!O96*ZAKLAD!P96+ZAKLAD!Q96*ZAKLAD!R96)/ZAKLAD!S96,2),0)</f>
        <v>7.93</v>
      </c>
      <c r="U96" s="104">
        <f>SUM(ZAKLAD!U97:ZAKLAD!U99)+(ZAKLAD!U105+ZAKLAD!U106)</f>
        <v>0</v>
      </c>
      <c r="V96" s="105">
        <f>IF(ZAKLAD!U96&gt;0,ROUND((ZAKLAD!U97*ZAKLAD!V97+ZAKLAD!U98*ZAKLAD!V98+ZAKLAD!U99*ZAKLAD!V99+ZAKLAD!U105*ZAKLAD!V105+ZAKLAD!U106*ZAKLAD!V106)/ZAKLAD!U96,2),0)</f>
        <v>0</v>
      </c>
      <c r="W96" s="104">
        <f>SUM(ZAKLAD!W97:ZAKLAD!W99)+(ZAKLAD!W105+ZAKLAD!W106)</f>
        <v>0</v>
      </c>
      <c r="X96" s="105">
        <f>IF(ZAKLAD!W96&gt;0,ROUND((ZAKLAD!W97*ZAKLAD!X97+ZAKLAD!W98*ZAKLAD!X98+ZAKLAD!W99*ZAKLAD!X99+ZAKLAD!W105*ZAKLAD!X105+ZAKLAD!W106*ZAKLAD!X106)/ZAKLAD!W96,2),0)</f>
        <v>0</v>
      </c>
      <c r="Y96" s="104">
        <f>SUM(ZAKLAD!Y97:ZAKLAD!Y99)+(ZAKLAD!Y105+ZAKLAD!Y106)</f>
        <v>0</v>
      </c>
      <c r="Z96" s="105">
        <f>IF(ZAKLAD!Y96&gt;0,ROUND((ZAKLAD!Y97*ZAKLAD!Z97+ZAKLAD!Y98*ZAKLAD!Z98+ZAKLAD!Y99*ZAKLAD!Z99+ZAKLAD!Y105*ZAKLAD!Z105+ZAKLAD!Y106*ZAKLAD!Z106)/ZAKLAD!Y96,2),0)</f>
        <v>0</v>
      </c>
      <c r="AA96" s="104">
        <f>ZAKLAD!U96+ZAKLAD!W96+ZAKLAD!Y96</f>
        <v>0</v>
      </c>
      <c r="AB96" s="105">
        <f>IF(ZAKLAD!AA96&gt;0,ROUND((ZAKLAD!U96*ZAKLAD!V96+ZAKLAD!W96*ZAKLAD!X96+ZAKLAD!Y96*ZAKLAD!Z96)/ZAKLAD!AA96,2),0)</f>
        <v>0</v>
      </c>
      <c r="AC96" s="116">
        <f>SUM(ZAKLAD!AC97:ZAKLAD!AC99)+(ZAKLAD!AC105+ZAKLAD!AC106)</f>
        <v>13869900</v>
      </c>
      <c r="AD96" s="105">
        <f>IF(ZAKLAD!AC96&gt;0,ROUND((ZAKLAD!AC97*ZAKLAD!AD97+ZAKLAD!AC98*ZAKLAD!AD98+ZAKLAD!AC99*ZAKLAD!AD99+ZAKLAD!AC105*ZAKLAD!AD105+ZAKLAD!AC106*ZAKLAD!AD106)/ZAKLAD!AC96,2),0)</f>
        <v>6.38</v>
      </c>
      <c r="AE96" s="104">
        <f>SUM(ZAKLAD!AE97:ZAKLAD!AE99)+(ZAKLAD!AE105+ZAKLAD!AE106)</f>
        <v>36561</v>
      </c>
      <c r="AF96" s="105">
        <f>IF(ZAKLAD!AE96&gt;0,ROUND((ZAKLAD!AE97*ZAKLAD!AF97+ZAKLAD!AE98*ZAKLAD!AF98+ZAKLAD!AE99*ZAKLAD!AF99+ZAKLAD!AE105*ZAKLAD!AF105+ZAKLAD!AE106*ZAKLAD!AF106)/ZAKLAD!AE96,2),0)</f>
        <v>9.4</v>
      </c>
      <c r="AG96" s="104">
        <f>SUM(ZAKLAD!AG97:ZAKLAD!AG99)+(ZAKLAD!AG105+ZAKLAD!AG106)</f>
        <v>1890713</v>
      </c>
      <c r="AH96" s="105">
        <f>IF(ZAKLAD!AG96&gt;0,ROUND((ZAKLAD!AG97*ZAKLAD!AH97+ZAKLAD!AG98*ZAKLAD!AH98+ZAKLAD!AG99*ZAKLAD!AH99+ZAKLAD!AG105*ZAKLAD!AH105+ZAKLAD!AG106*ZAKLAD!AH106)/ZAKLAD!AG96,2),0)</f>
        <v>9.77</v>
      </c>
      <c r="AI96" s="104">
        <f>SUM(ZAKLAD!AI97:ZAKLAD!AI99)+(ZAKLAD!AI105+ZAKLAD!AI106)</f>
        <v>64428319</v>
      </c>
      <c r="AJ96" s="105">
        <f>IF(ZAKLAD!AI96&gt;0,ROUND((ZAKLAD!AI97*ZAKLAD!AJ97+ZAKLAD!AI98*ZAKLAD!AJ98+ZAKLAD!AI99*ZAKLAD!AJ99+ZAKLAD!AI105*ZAKLAD!AJ105+ZAKLAD!AI106*ZAKLAD!AJ106)/ZAKLAD!AI96,2),0)</f>
        <v>6.01</v>
      </c>
      <c r="AK96" s="104">
        <f>SUM(ZAKLAD!AK97:ZAKLAD!AK99)+(ZAKLAD!AK105+ZAKLAD!AK106)</f>
        <v>550819</v>
      </c>
      <c r="AL96" s="106">
        <f>IF(ZAKLAD!AK96&gt;0,ROUND((ZAKLAD!AK97*ZAKLAD!AL97+ZAKLAD!AK98*ZAKLAD!AL98+ZAKLAD!AK99*ZAKLAD!AL99+ZAKLAD!AK105*ZAKLAD!AL105+ZAKLAD!AK106*ZAKLAD!AL106)/ZAKLAD!AK96,2),0)</f>
        <v>8.55</v>
      </c>
      <c r="AM96" s="107">
        <f>ZAKLAD!E96+ZAKLAD!M96+ZAKLAD!U96</f>
        <v>19709123</v>
      </c>
      <c r="AN96" s="108">
        <f>IF(ZAKLAD!AM96&gt;0,ROUND((ZAKLAD!E96*ZAKLAD!F96+ZAKLAD!M96*ZAKLAD!N96+ZAKLAD!U96*ZAKLAD!V96)/ZAKLAD!AM96,2),0)</f>
        <v>6</v>
      </c>
      <c r="AO96" s="107">
        <f>ZAKLAD!G96+ZAKLAD!O96+ZAKLAD!W96+ZAKLAD!AG96</f>
        <v>25294042</v>
      </c>
      <c r="AP96" s="108">
        <f>IF(ZAKLAD!AO96&gt;0,ROUND((ZAKLAD!G96*ZAKLAD!H96+ZAKLAD!O96*ZAKLAD!P96+ZAKLAD!W96*ZAKLAD!X96+ZAKLAD!AG96*ZAKLAD!AH96)/ZAKLAD!AO96,2),0)</f>
        <v>6.56</v>
      </c>
      <c r="AQ96" s="107">
        <f>ZAKLAD!I96+ZAKLAD!Q96+ZAKLAD!Y96</f>
        <v>1356070</v>
      </c>
      <c r="AR96" s="109">
        <f>IF(ZAKLAD!AQ96&gt;0,ROUND((ZAKLAD!I96*ZAKLAD!J96+ZAKLAD!Q96*ZAKLAD!R96+ZAKLAD!Y96*ZAKLAD!Z96)/ZAKLAD!AQ96,2),0)</f>
        <v>5.66</v>
      </c>
      <c r="AS96" s="107">
        <f>ZAKLAD!AE96+ZAKLAD!AG96+ZAKLAD!AI96</f>
        <v>66355593</v>
      </c>
      <c r="AT96" s="108">
        <f>IF(ZAKLAD!AS96&gt;0,ROUND((ZAKLAD!AE96*ZAKLAD!AF96+ZAKLAD!AG96*ZAKLAD!AH96+ZAKLAD!AI96*ZAKLAD!AJ96)/ZAKLAD!AS96,2),0)</f>
        <v>6.12</v>
      </c>
      <c r="AU96" s="107">
        <f>ZAKLAD!C96-(ZAKLAD!AC96+ZAKLAD!AI96)</f>
        <v>46946615</v>
      </c>
      <c r="AV96" s="109">
        <f>IF(ZAKLAD!AU96&gt;0,ROUND((ZAKLAD!E96*ZAKLAD!F96+ZAKLAD!G96*ZAKLAD!H96+ZAKLAD!I96*ZAKLAD!J96+ZAKLAD!M96*ZAKLAD!N96+ZAKLAD!O96*ZAKLAD!P96+ZAKLAD!Q96*ZAKLAD!R96+ZAKLAD!U96*ZAKLAD!V96+ZAKLAD!W96*ZAKLAD!X96+ZAKLAD!Y96*ZAKLAD!Z96+ZAKLAD!AE96*ZAKLAD!AF96+ZAKLAD!AG96*ZAKLAD!AH96+ZAKLAD!AK96*ZAKLAD!AL96)/ZAKLAD!AU96,2),0)</f>
        <v>6.32</v>
      </c>
    </row>
    <row r="97" spans="1:48" ht="15" customHeight="1">
      <c r="A97" s="110" t="s">
        <v>50</v>
      </c>
      <c r="B97" s="111">
        <v>39</v>
      </c>
      <c r="C97" s="104">
        <f>ZAKLAD!E97+ZAKLAD!G97+ZAKLAD!I97+ZAKLAD!M97+ZAKLAD!O97+ZAKLAD!Q97+ZAKLAD!U97+ZAKLAD!W97+ZAKLAD!Y97+ZAKLAD!AC97+ZAKLAD!AE97+ZAKLAD!AG97+ZAKLAD!AI97+ZAKLAD!AK97</f>
        <v>39381323</v>
      </c>
      <c r="D97" s="105">
        <f>IF(ZAKLAD!C97&gt;0,ROUND((ZAKLAD!K97*ZAKLAD!L97+ZAKLAD!S97*ZAKLAD!T97+ZAKLAD!AA97*ZAKLAD!AB97+ZAKLAD!AC97*ZAKLAD!AD97+ZAKLAD!AE97*ZAKLAD!AF97+ZAKLAD!AG97*ZAKLAD!AH97+ZAKLAD!AI97*ZAKLAD!AJ97+ZAKLAD!AK97*ZAKLAD!AL97)/ZAKLAD!C97,2),0)</f>
        <v>5.67</v>
      </c>
      <c r="E97" s="112">
        <v>11203548</v>
      </c>
      <c r="F97" s="113">
        <v>5.247</v>
      </c>
      <c r="G97" s="112">
        <v>15039941</v>
      </c>
      <c r="H97" s="113">
        <v>5.616</v>
      </c>
      <c r="I97" s="112">
        <v>1182298</v>
      </c>
      <c r="J97" s="113">
        <v>5.39</v>
      </c>
      <c r="K97" s="104">
        <f>ZAKLAD!E97+ZAKLAD!G97+ZAKLAD!I97</f>
        <v>27425787</v>
      </c>
      <c r="L97" s="105">
        <f>IF(ZAKLAD!K97&gt;0,ROUND((ZAKLAD!E97*ZAKLAD!F97+ZAKLAD!G97*ZAKLAD!H97+ZAKLAD!I97*ZAKLAD!J97)/ZAKLAD!K97,2),0)</f>
        <v>5.46</v>
      </c>
      <c r="M97" s="112">
        <v>357</v>
      </c>
      <c r="N97" s="113">
        <v>4.98</v>
      </c>
      <c r="O97" s="112">
        <v>64007</v>
      </c>
      <c r="P97" s="113">
        <v>9.998</v>
      </c>
      <c r="Q97" s="112">
        <v>0</v>
      </c>
      <c r="R97" s="113">
        <v>0</v>
      </c>
      <c r="S97" s="104">
        <f>ZAKLAD!M97+ZAKLAD!O97+ZAKLAD!Q97</f>
        <v>64364</v>
      </c>
      <c r="T97" s="105">
        <f>IF(ZAKLAD!S97&gt;0,ROUND((ZAKLAD!M97*ZAKLAD!N97+ZAKLAD!O97*ZAKLAD!P97+ZAKLAD!Q97*ZAKLAD!R97)/ZAKLAD!S97,2),0)</f>
        <v>9.97</v>
      </c>
      <c r="U97" s="112">
        <v>0</v>
      </c>
      <c r="V97" s="113">
        <v>0</v>
      </c>
      <c r="W97" s="112">
        <v>0</v>
      </c>
      <c r="X97" s="113">
        <v>0</v>
      </c>
      <c r="Y97" s="112">
        <v>0</v>
      </c>
      <c r="Z97" s="113">
        <v>0</v>
      </c>
      <c r="AA97" s="104">
        <f>ZAKLAD!U97+ZAKLAD!W97+ZAKLAD!Y97</f>
        <v>0</v>
      </c>
      <c r="AB97" s="105">
        <f>IF(ZAKLAD!AA97&gt;0,ROUND((ZAKLAD!U97*ZAKLAD!V97+ZAKLAD!W97*ZAKLAD!X97+ZAKLAD!Y97*ZAKLAD!Z97)/ZAKLAD!AA97,2),0)</f>
        <v>0</v>
      </c>
      <c r="AC97" s="252">
        <v>10787227</v>
      </c>
      <c r="AD97" s="113">
        <v>5.927</v>
      </c>
      <c r="AE97" s="112">
        <v>34247</v>
      </c>
      <c r="AF97" s="113">
        <v>9.571</v>
      </c>
      <c r="AG97" s="112">
        <v>1069698</v>
      </c>
      <c r="AH97" s="113">
        <v>7.901</v>
      </c>
      <c r="AI97" s="104">
        <v>0</v>
      </c>
      <c r="AJ97" s="105">
        <v>0</v>
      </c>
      <c r="AK97" s="112">
        <v>0</v>
      </c>
      <c r="AL97" s="114">
        <v>0</v>
      </c>
      <c r="AM97" s="115">
        <f>ZAKLAD!E97+ZAKLAD!M97+ZAKLAD!U97</f>
        <v>11203905</v>
      </c>
      <c r="AN97" s="117">
        <f>IF(ZAKLAD!AM97&gt;0,ROUND((ZAKLAD!E97*ZAKLAD!F97+ZAKLAD!M97*ZAKLAD!N97+ZAKLAD!U97*ZAKLAD!V97)/ZAKLAD!AM97,2),0)</f>
        <v>5.25</v>
      </c>
      <c r="AO97" s="115">
        <f>ZAKLAD!G97+ZAKLAD!O97+ZAKLAD!W97+ZAKLAD!AG97</f>
        <v>16173646</v>
      </c>
      <c r="AP97" s="117">
        <f>IF(ZAKLAD!AO97&gt;0,ROUND((ZAKLAD!G97*ZAKLAD!H97+ZAKLAD!O97*ZAKLAD!P97+ZAKLAD!W97*ZAKLAD!X97+ZAKLAD!AG97*ZAKLAD!AH97)/ZAKLAD!AO97,2),0)</f>
        <v>5.78</v>
      </c>
      <c r="AQ97" s="115">
        <f>ZAKLAD!I97+ZAKLAD!Q97+ZAKLAD!Y97</f>
        <v>1182298</v>
      </c>
      <c r="AR97" s="118">
        <f>IF(ZAKLAD!AQ97&gt;0,ROUND((ZAKLAD!I97*ZAKLAD!J97+ZAKLAD!Q97*ZAKLAD!R97+ZAKLAD!Y97*ZAKLAD!Z97)/ZAKLAD!AQ97,2),0)</f>
        <v>5.39</v>
      </c>
      <c r="AS97" s="115">
        <f>ZAKLAD!AE97+ZAKLAD!AG97+ZAKLAD!AI97</f>
        <v>1103945</v>
      </c>
      <c r="AT97" s="117">
        <f>IF(ZAKLAD!AS97&gt;0,ROUND((ZAKLAD!AE97*ZAKLAD!AF97+ZAKLAD!AG97*ZAKLAD!AH97+ZAKLAD!AI97*ZAKLAD!AJ97)/ZAKLAD!AS97,2),0)</f>
        <v>7.95</v>
      </c>
      <c r="AU97" s="115">
        <f>ZAKLAD!C97-(ZAKLAD!AC97+ZAKLAD!AI97)</f>
        <v>28594096</v>
      </c>
      <c r="AV97" s="118">
        <f>IF(ZAKLAD!AU97&gt;0,ROUND((ZAKLAD!E97*ZAKLAD!F97+ZAKLAD!G97*ZAKLAD!H97+ZAKLAD!I97*ZAKLAD!J97+ZAKLAD!M97*ZAKLAD!N97+ZAKLAD!O97*ZAKLAD!P97+ZAKLAD!Q97*ZAKLAD!R97+ZAKLAD!U97*ZAKLAD!V97+ZAKLAD!W97*ZAKLAD!X97+ZAKLAD!Y97*ZAKLAD!Z97+ZAKLAD!AE97*ZAKLAD!AF97+ZAKLAD!AG97*ZAKLAD!AH97+ZAKLAD!AK97*ZAKLAD!AL97)/ZAKLAD!AU97,2),0)</f>
        <v>5.56</v>
      </c>
    </row>
    <row r="98" spans="1:48" ht="15" customHeight="1">
      <c r="A98" s="125" t="s">
        <v>51</v>
      </c>
      <c r="B98" s="111">
        <v>40</v>
      </c>
      <c r="C98" s="104">
        <f>ZAKLAD!E98+ZAKLAD!G98+ZAKLAD!I98+ZAKLAD!M98+ZAKLAD!O98+ZAKLAD!Q98+ZAKLAD!U98+ZAKLAD!W98+ZAKLAD!Y98+ZAKLAD!AC98+ZAKLAD!AE98+ZAKLAD!AG98+ZAKLAD!AI98+ZAKLAD!AK98</f>
        <v>1968545</v>
      </c>
      <c r="D98" s="105">
        <f>IF(ZAKLAD!C98&gt;0,ROUND((ZAKLAD!K98*ZAKLAD!L98+ZAKLAD!S98*ZAKLAD!T98+ZAKLAD!AA98*ZAKLAD!AB98+ZAKLAD!AC98*ZAKLAD!AD98+ZAKLAD!AE98*ZAKLAD!AF98+ZAKLAD!AG98*ZAKLAD!AH98+ZAKLAD!AI98*ZAKLAD!AJ98+ZAKLAD!AK98*ZAKLAD!AL98)/ZAKLAD!C98,2),0)</f>
        <v>10.26</v>
      </c>
      <c r="E98" s="104">
        <v>0</v>
      </c>
      <c r="F98" s="105">
        <v>0</v>
      </c>
      <c r="G98" s="104">
        <v>0</v>
      </c>
      <c r="H98" s="105">
        <v>0</v>
      </c>
      <c r="I98" s="104">
        <v>0</v>
      </c>
      <c r="J98" s="105">
        <v>0</v>
      </c>
      <c r="K98" s="104">
        <f>ZAKLAD!E98+ZAKLAD!G98+ZAKLAD!I98</f>
        <v>0</v>
      </c>
      <c r="L98" s="105">
        <f>IF(ZAKLAD!K98&gt;0,ROUND((ZAKLAD!E98*ZAKLAD!F98+ZAKLAD!G98*ZAKLAD!H98+ZAKLAD!I98*ZAKLAD!J98)/ZAKLAD!K98,2),0)</f>
        <v>0</v>
      </c>
      <c r="M98" s="104">
        <v>0</v>
      </c>
      <c r="N98" s="105">
        <v>0</v>
      </c>
      <c r="O98" s="104">
        <v>0</v>
      </c>
      <c r="P98" s="105">
        <v>0</v>
      </c>
      <c r="Q98" s="104">
        <v>0</v>
      </c>
      <c r="R98" s="105">
        <v>0</v>
      </c>
      <c r="S98" s="104">
        <f>ZAKLAD!M98+ZAKLAD!O98+ZAKLAD!Q98</f>
        <v>0</v>
      </c>
      <c r="T98" s="105">
        <f>IF(ZAKLAD!S98&gt;0,ROUND((ZAKLAD!M98*ZAKLAD!N98+ZAKLAD!O98*ZAKLAD!P98+ZAKLAD!Q98*ZAKLAD!R98)/ZAKLAD!S98,2),0)</f>
        <v>0</v>
      </c>
      <c r="U98" s="104">
        <v>0</v>
      </c>
      <c r="V98" s="105">
        <v>0</v>
      </c>
      <c r="W98" s="104">
        <v>0</v>
      </c>
      <c r="X98" s="105">
        <v>0</v>
      </c>
      <c r="Y98" s="104">
        <v>0</v>
      </c>
      <c r="Z98" s="105">
        <v>0</v>
      </c>
      <c r="AA98" s="104">
        <f>ZAKLAD!U98+ZAKLAD!W98+ZAKLAD!Y98</f>
        <v>0</v>
      </c>
      <c r="AB98" s="105">
        <f>IF(ZAKLAD!AA98&gt;0,ROUND((ZAKLAD!U98*ZAKLAD!V98+ZAKLAD!W98*ZAKLAD!X98+ZAKLAD!Y98*ZAKLAD!Z98)/ZAKLAD!AA98,2),0)</f>
        <v>0</v>
      </c>
      <c r="AC98" s="116">
        <v>0</v>
      </c>
      <c r="AD98" s="105">
        <v>0</v>
      </c>
      <c r="AE98" s="104">
        <v>0</v>
      </c>
      <c r="AF98" s="105">
        <v>0</v>
      </c>
      <c r="AG98" s="104">
        <v>0</v>
      </c>
      <c r="AH98" s="105">
        <v>0</v>
      </c>
      <c r="AI98" s="112">
        <v>1967670</v>
      </c>
      <c r="AJ98" s="113">
        <v>10.261</v>
      </c>
      <c r="AK98" s="112">
        <v>875</v>
      </c>
      <c r="AL98" s="114">
        <v>11.473</v>
      </c>
      <c r="AM98" s="115">
        <f>ZAKLAD!E98+ZAKLAD!M98+ZAKLAD!U98</f>
        <v>0</v>
      </c>
      <c r="AN98" s="117">
        <f>IF(ZAKLAD!AM98&gt;0,ROUND((ZAKLAD!E98*ZAKLAD!F98+ZAKLAD!M98*ZAKLAD!N98+ZAKLAD!U98*ZAKLAD!V98)/ZAKLAD!AM98,2),0)</f>
        <v>0</v>
      </c>
      <c r="AO98" s="115">
        <f>ZAKLAD!G98+ZAKLAD!O98+ZAKLAD!W98+ZAKLAD!AG98</f>
        <v>0</v>
      </c>
      <c r="AP98" s="117">
        <f>IF(ZAKLAD!AO98&gt;0,ROUND((ZAKLAD!G98*ZAKLAD!H98+ZAKLAD!O98*ZAKLAD!P98+ZAKLAD!W98*ZAKLAD!X98+ZAKLAD!AG98*ZAKLAD!AH98)/ZAKLAD!AO98,2),0)</f>
        <v>0</v>
      </c>
      <c r="AQ98" s="115">
        <f>ZAKLAD!I98+ZAKLAD!Q98+ZAKLAD!Y98</f>
        <v>0</v>
      </c>
      <c r="AR98" s="118">
        <f>IF(ZAKLAD!AQ98&gt;0,ROUND((ZAKLAD!I98*ZAKLAD!J98+ZAKLAD!Q98*ZAKLAD!R98+ZAKLAD!Y98*ZAKLAD!Z98)/ZAKLAD!AQ98,2),0)</f>
        <v>0</v>
      </c>
      <c r="AS98" s="115">
        <f>ZAKLAD!AE98+ZAKLAD!AG98+ZAKLAD!AI98</f>
        <v>1967670</v>
      </c>
      <c r="AT98" s="117">
        <f>IF(ZAKLAD!AS98&gt;0,ROUND((ZAKLAD!AE98*ZAKLAD!AF98+ZAKLAD!AG98*ZAKLAD!AH98+ZAKLAD!AI98*ZAKLAD!AJ98)/ZAKLAD!AS98,2),0)</f>
        <v>10.26</v>
      </c>
      <c r="AU98" s="115">
        <f>ZAKLAD!C98-(ZAKLAD!AC98+ZAKLAD!AI98)</f>
        <v>875</v>
      </c>
      <c r="AV98" s="118">
        <f>IF(ZAKLAD!AU98&gt;0,ROUND((ZAKLAD!E98*ZAKLAD!F98+ZAKLAD!G98*ZAKLAD!H98+ZAKLAD!I98*ZAKLAD!J98+ZAKLAD!M98*ZAKLAD!N98+ZAKLAD!O98*ZAKLAD!P98+ZAKLAD!Q98*ZAKLAD!R98+ZAKLAD!U98*ZAKLAD!V98+ZAKLAD!W98*ZAKLAD!X98+ZAKLAD!Y98*ZAKLAD!Z98+ZAKLAD!AE98*ZAKLAD!AF98+ZAKLAD!AG98*ZAKLAD!AH98+ZAKLAD!AK98*ZAKLAD!AL98)/ZAKLAD!AU98,2),0)</f>
        <v>11.47</v>
      </c>
    </row>
    <row r="99" spans="1:48" ht="15" customHeight="1">
      <c r="A99" s="125" t="s">
        <v>52</v>
      </c>
      <c r="B99" s="119">
        <v>41</v>
      </c>
      <c r="C99" s="120">
        <f>ZAKLAD!E99+ZAKLAD!G99+ZAKLAD!I99+ZAKLAD!M99+ZAKLAD!O99+ZAKLAD!Q99+ZAKLAD!U99+ZAKLAD!W99+ZAKLAD!Y99+ZAKLAD!AC99+ZAKLAD!AE99+ZAKLAD!AG99+ZAKLAD!AI99+ZAKLAD!AK99</f>
        <v>59772744</v>
      </c>
      <c r="D99" s="121">
        <f>IF(ZAKLAD!C99&gt;0,ROUND((ZAKLAD!K99*ZAKLAD!L99+ZAKLAD!S99*ZAKLAD!T99+ZAKLAD!AA99*ZAKLAD!AB99+ZAKLAD!AC99*ZAKLAD!AD99+ZAKLAD!AE99*ZAKLAD!AF99+ZAKLAD!AG99*ZAKLAD!AH99+ZAKLAD!AI99*ZAKLAD!AJ99+ZAKLAD!AK99*ZAKLAD!AL99)/ZAKLAD!C99,2),0)</f>
        <v>5.74</v>
      </c>
      <c r="E99" s="120">
        <v>0</v>
      </c>
      <c r="F99" s="121">
        <v>0</v>
      </c>
      <c r="G99" s="120">
        <v>0</v>
      </c>
      <c r="H99" s="121">
        <v>0</v>
      </c>
      <c r="I99" s="120">
        <v>0</v>
      </c>
      <c r="J99" s="121">
        <v>0</v>
      </c>
      <c r="K99" s="120">
        <f>ZAKLAD!E99+ZAKLAD!G99+ZAKLAD!I99</f>
        <v>0</v>
      </c>
      <c r="L99" s="121">
        <f>IF(ZAKLAD!K99&gt;0,ROUND((ZAKLAD!E99*ZAKLAD!F99+ZAKLAD!G99*ZAKLAD!H99+ZAKLAD!I99*ZAKLAD!J99)/ZAKLAD!K99,2),0)</f>
        <v>0</v>
      </c>
      <c r="M99" s="120">
        <v>0</v>
      </c>
      <c r="N99" s="121">
        <v>0</v>
      </c>
      <c r="O99" s="120">
        <v>0</v>
      </c>
      <c r="P99" s="121">
        <v>0</v>
      </c>
      <c r="Q99" s="120">
        <v>0</v>
      </c>
      <c r="R99" s="121">
        <v>0</v>
      </c>
      <c r="S99" s="120">
        <f>ZAKLAD!M99+ZAKLAD!O99+ZAKLAD!Q99</f>
        <v>0</v>
      </c>
      <c r="T99" s="121">
        <f>IF(ZAKLAD!S99&gt;0,ROUND((ZAKLAD!M99*ZAKLAD!N99+ZAKLAD!O99*ZAKLAD!P99+ZAKLAD!Q99*ZAKLAD!R99)/ZAKLAD!S99,2),0)</f>
        <v>0</v>
      </c>
      <c r="U99" s="120">
        <v>0</v>
      </c>
      <c r="V99" s="121">
        <v>0</v>
      </c>
      <c r="W99" s="120">
        <v>0</v>
      </c>
      <c r="X99" s="121">
        <v>0</v>
      </c>
      <c r="Y99" s="120">
        <v>0</v>
      </c>
      <c r="Z99" s="121">
        <v>0</v>
      </c>
      <c r="AA99" s="120">
        <f>ZAKLAD!U99+ZAKLAD!W99+ZAKLAD!Y99</f>
        <v>0</v>
      </c>
      <c r="AB99" s="121">
        <f>IF(ZAKLAD!AA99&gt;0,ROUND((ZAKLAD!U99*ZAKLAD!V99+ZAKLAD!W99*ZAKLAD!X99+ZAKLAD!Y99*ZAKLAD!Z99)/ZAKLAD!AA99,2),0)</f>
        <v>0</v>
      </c>
      <c r="AC99" s="249">
        <v>0</v>
      </c>
      <c r="AD99" s="121">
        <v>0</v>
      </c>
      <c r="AE99" s="120">
        <v>0</v>
      </c>
      <c r="AF99" s="121">
        <v>0</v>
      </c>
      <c r="AG99" s="120">
        <v>0</v>
      </c>
      <c r="AH99" s="121">
        <v>0</v>
      </c>
      <c r="AI99" s="122">
        <v>59758120</v>
      </c>
      <c r="AJ99" s="123">
        <v>5.741</v>
      </c>
      <c r="AK99" s="122">
        <v>14624</v>
      </c>
      <c r="AL99" s="124">
        <v>6.743</v>
      </c>
      <c r="AM99" s="115">
        <f>ZAKLAD!E99+ZAKLAD!M99+ZAKLAD!U99</f>
        <v>0</v>
      </c>
      <c r="AN99" s="117">
        <f>IF(ZAKLAD!AM99&gt;0,ROUND((ZAKLAD!E99*ZAKLAD!F99+ZAKLAD!M99*ZAKLAD!N99+ZAKLAD!U99*ZAKLAD!V99)/ZAKLAD!AM99,2),0)</f>
        <v>0</v>
      </c>
      <c r="AO99" s="115">
        <f>ZAKLAD!G99+ZAKLAD!O99+ZAKLAD!W99+ZAKLAD!AG99</f>
        <v>0</v>
      </c>
      <c r="AP99" s="117">
        <f>IF(ZAKLAD!AO99&gt;0,ROUND((ZAKLAD!G99*ZAKLAD!H99+ZAKLAD!O99*ZAKLAD!P99+ZAKLAD!W99*ZAKLAD!X99+ZAKLAD!AG99*ZAKLAD!AH99)/ZAKLAD!AO99,2),0)</f>
        <v>0</v>
      </c>
      <c r="AQ99" s="115">
        <f>ZAKLAD!I99+ZAKLAD!Q99+ZAKLAD!Y99</f>
        <v>0</v>
      </c>
      <c r="AR99" s="118">
        <f>IF(ZAKLAD!AQ99&gt;0,ROUND((ZAKLAD!I99*ZAKLAD!J99+ZAKLAD!Q99*ZAKLAD!R99+ZAKLAD!Y99*ZAKLAD!Z99)/ZAKLAD!AQ99,2),0)</f>
        <v>0</v>
      </c>
      <c r="AS99" s="115">
        <f>ZAKLAD!AE99+ZAKLAD!AG99+ZAKLAD!AI99</f>
        <v>59758120</v>
      </c>
      <c r="AT99" s="117">
        <f>IF(ZAKLAD!AS99&gt;0,ROUND((ZAKLAD!AE99*ZAKLAD!AF99+ZAKLAD!AG99*ZAKLAD!AH99+ZAKLAD!AI99*ZAKLAD!AJ99)/ZAKLAD!AS99,2),0)</f>
        <v>5.74</v>
      </c>
      <c r="AU99" s="115">
        <f>ZAKLAD!C99-(ZAKLAD!AC99+ZAKLAD!AI99)</f>
        <v>14624</v>
      </c>
      <c r="AV99" s="118">
        <f>IF(ZAKLAD!AU99&gt;0,ROUND((ZAKLAD!E99*ZAKLAD!F99+ZAKLAD!G99*ZAKLAD!H99+ZAKLAD!I99*ZAKLAD!J99+ZAKLAD!M99*ZAKLAD!N99+ZAKLAD!O99*ZAKLAD!P99+ZAKLAD!Q99*ZAKLAD!R99+ZAKLAD!U99*ZAKLAD!V99+ZAKLAD!W99*ZAKLAD!X99+ZAKLAD!Y99*ZAKLAD!Z99+ZAKLAD!AE99*ZAKLAD!AF99+ZAKLAD!AG99*ZAKLAD!AH99+ZAKLAD!AK99*ZAKLAD!AL99)/ZAKLAD!AU99,2),0)</f>
        <v>6.74</v>
      </c>
    </row>
    <row r="100" spans="1:48" ht="15" customHeight="1">
      <c r="A100" s="198" t="s">
        <v>85</v>
      </c>
      <c r="B100" s="199">
        <v>42</v>
      </c>
      <c r="C100" s="200">
        <f>ZAKLAD!E100+ZAKLAD!G100+ZAKLAD!I100+ZAKLAD!M100+ZAKLAD!O100+ZAKLAD!Q100+ZAKLAD!U100+ZAKLAD!W100+ZAKLAD!Y100+ZAKLAD!AC100+ZAKLAD!AE100+ZAKLAD!AG100+ZAKLAD!AI100+ZAKLAD!AK100</f>
        <v>2027975</v>
      </c>
      <c r="D100" s="201">
        <f>IF(ZAKLAD!C100&gt;0,ROUND((ZAKLAD!K100*ZAKLAD!L100+ZAKLAD!S100*ZAKLAD!T100+ZAKLAD!AA100*ZAKLAD!AB100+ZAKLAD!AC100*ZAKLAD!AD100+ZAKLAD!AE100*ZAKLAD!AF100+ZAKLAD!AG100*ZAKLAD!AH100+ZAKLAD!AI100*ZAKLAD!AJ100+ZAKLAD!AK100*ZAKLAD!AL100)/ZAKLAD!C100,2),0)</f>
        <v>8.79</v>
      </c>
      <c r="E100" s="202">
        <v>0</v>
      </c>
      <c r="F100" s="203">
        <v>0</v>
      </c>
      <c r="G100" s="202">
        <v>322325</v>
      </c>
      <c r="H100" s="203">
        <v>9.803</v>
      </c>
      <c r="I100" s="202">
        <v>0</v>
      </c>
      <c r="J100" s="203">
        <v>0</v>
      </c>
      <c r="K100" s="200">
        <f>ZAKLAD!E100+ZAKLAD!G100+ZAKLAD!I100</f>
        <v>322325</v>
      </c>
      <c r="L100" s="201">
        <f>IF(ZAKLAD!K100&gt;0,ROUND((ZAKLAD!E100*ZAKLAD!F100+ZAKLAD!G100*ZAKLAD!H100+ZAKLAD!I100*ZAKLAD!J100)/ZAKLAD!K100,2),0)</f>
        <v>9.8</v>
      </c>
      <c r="M100" s="202">
        <v>0</v>
      </c>
      <c r="N100" s="203">
        <v>0</v>
      </c>
      <c r="O100" s="202">
        <v>0</v>
      </c>
      <c r="P100" s="203">
        <v>0</v>
      </c>
      <c r="Q100" s="202">
        <v>0</v>
      </c>
      <c r="R100" s="203">
        <v>0</v>
      </c>
      <c r="S100" s="200">
        <f>ZAKLAD!M100+ZAKLAD!O100+ZAKLAD!Q100</f>
        <v>0</v>
      </c>
      <c r="T100" s="201">
        <f>IF(ZAKLAD!S100&gt;0,ROUND((ZAKLAD!M100*ZAKLAD!N100+ZAKLAD!O100*ZAKLAD!P100+ZAKLAD!Q100*ZAKLAD!R100)/ZAKLAD!S100,2),0)</f>
        <v>0</v>
      </c>
      <c r="U100" s="202">
        <v>0</v>
      </c>
      <c r="V100" s="203">
        <v>0</v>
      </c>
      <c r="W100" s="202">
        <v>0</v>
      </c>
      <c r="X100" s="203">
        <v>0</v>
      </c>
      <c r="Y100" s="202">
        <v>0</v>
      </c>
      <c r="Z100" s="203">
        <v>0</v>
      </c>
      <c r="AA100" s="200">
        <f>ZAKLAD!U100+ZAKLAD!W100+ZAKLAD!Y100</f>
        <v>0</v>
      </c>
      <c r="AB100" s="201">
        <f>IF(ZAKLAD!AA100&gt;0,ROUND((ZAKLAD!U100*ZAKLAD!V100+ZAKLAD!W100*ZAKLAD!X100+ZAKLAD!Y100*ZAKLAD!Z100)/ZAKLAD!AA100,2),0)</f>
        <v>0</v>
      </c>
      <c r="AC100" s="253">
        <v>28895</v>
      </c>
      <c r="AD100" s="203">
        <v>8.04</v>
      </c>
      <c r="AE100" s="202">
        <v>6655</v>
      </c>
      <c r="AF100" s="203">
        <v>11.926</v>
      </c>
      <c r="AG100" s="202">
        <v>45716</v>
      </c>
      <c r="AH100" s="203">
        <v>9.805</v>
      </c>
      <c r="AI100" s="202">
        <v>1624084</v>
      </c>
      <c r="AJ100" s="203">
        <v>8.566</v>
      </c>
      <c r="AK100" s="202">
        <v>300</v>
      </c>
      <c r="AL100" s="204">
        <v>8.79</v>
      </c>
      <c r="AM100" s="205">
        <f>ZAKLAD!E100+ZAKLAD!M100+ZAKLAD!U100</f>
        <v>0</v>
      </c>
      <c r="AN100" s="206">
        <f>IF(ZAKLAD!AM100&gt;0,ROUND((ZAKLAD!E100*ZAKLAD!F100+ZAKLAD!M100*ZAKLAD!N100+ZAKLAD!U100*ZAKLAD!V100)/ZAKLAD!AM100,2),0)</f>
        <v>0</v>
      </c>
      <c r="AO100" s="205">
        <f>ZAKLAD!G100+ZAKLAD!O100+ZAKLAD!W100+ZAKLAD!AG100</f>
        <v>368041</v>
      </c>
      <c r="AP100" s="206">
        <f>IF(ZAKLAD!AO100&gt;0,ROUND((ZAKLAD!G100*ZAKLAD!H100+ZAKLAD!O100*ZAKLAD!P100+ZAKLAD!W100*ZAKLAD!X100+ZAKLAD!AG100*ZAKLAD!AH100)/ZAKLAD!AO100,2),0)</f>
        <v>9.8</v>
      </c>
      <c r="AQ100" s="205">
        <f>ZAKLAD!I100+ZAKLAD!Q100+ZAKLAD!Y100</f>
        <v>0</v>
      </c>
      <c r="AR100" s="207">
        <f>IF(ZAKLAD!AQ100&gt;0,ROUND((ZAKLAD!I100*ZAKLAD!J100+ZAKLAD!Q100*ZAKLAD!R100+ZAKLAD!Y100*ZAKLAD!Z100)/ZAKLAD!AQ100,2),0)</f>
        <v>0</v>
      </c>
      <c r="AS100" s="205">
        <f>ZAKLAD!AE100+ZAKLAD!AG100+ZAKLAD!AI100</f>
        <v>1676455</v>
      </c>
      <c r="AT100" s="206">
        <f>IF(ZAKLAD!AS100&gt;0,ROUND((ZAKLAD!AE100*ZAKLAD!AF100+ZAKLAD!AG100*ZAKLAD!AH100+ZAKLAD!AI100*ZAKLAD!AJ100)/ZAKLAD!AS100,2),0)</f>
        <v>8.61</v>
      </c>
      <c r="AU100" s="205">
        <f>ZAKLAD!C100-(ZAKLAD!AC100+ZAKLAD!AI100)</f>
        <v>374996</v>
      </c>
      <c r="AV100" s="207">
        <f>IF(ZAKLAD!AU100&gt;0,ROUND((ZAKLAD!E100*ZAKLAD!F100+ZAKLAD!G100*ZAKLAD!H100+ZAKLAD!I100*ZAKLAD!J100+ZAKLAD!M100*ZAKLAD!N100+ZAKLAD!O100*ZAKLAD!P100+ZAKLAD!Q100*ZAKLAD!R100+ZAKLAD!U100*ZAKLAD!V100+ZAKLAD!W100*ZAKLAD!X100+ZAKLAD!Y100*ZAKLAD!Z100+ZAKLAD!AE100*ZAKLAD!AF100+ZAKLAD!AG100*ZAKLAD!AH100+ZAKLAD!AK100*ZAKLAD!AL100)/ZAKLAD!AU100,2),0)</f>
        <v>9.84</v>
      </c>
    </row>
    <row r="101" spans="1:48" ht="23.25" customHeight="1">
      <c r="A101" s="208" t="s">
        <v>101</v>
      </c>
      <c r="B101" s="111" t="s">
        <v>86</v>
      </c>
      <c r="C101" s="120">
        <f>ZAKLAD!E101+ZAKLAD!G101+ZAKLAD!I101+ZAKLAD!M101+ZAKLAD!O101+ZAKLAD!Q101+ZAKLAD!U101+ZAKLAD!W101+ZAKLAD!Y101+ZAKLAD!AC101+ZAKLAD!AE101+ZAKLAD!AG101+ZAKLAD!AI101+ZAKLAD!AK101</f>
        <v>30428274</v>
      </c>
      <c r="D101" s="121">
        <f>IF(ZAKLAD!C101&gt;0,ROUND((ZAKLAD!K101*ZAKLAD!L101+ZAKLAD!S101*ZAKLAD!T101+ZAKLAD!AA101*ZAKLAD!AB101+ZAKLAD!AC101*ZAKLAD!AD101+ZAKLAD!AE101*ZAKLAD!AF101+ZAKLAD!AG101*ZAKLAD!AH101+ZAKLAD!AI101*ZAKLAD!AJ101+ZAKLAD!AK101*ZAKLAD!AL101)/ZAKLAD!C101,2),0)</f>
        <v>5.31</v>
      </c>
      <c r="E101" s="120">
        <v>0</v>
      </c>
      <c r="F101" s="121">
        <v>0</v>
      </c>
      <c r="G101" s="120">
        <v>0</v>
      </c>
      <c r="H101" s="121">
        <v>0</v>
      </c>
      <c r="I101" s="120">
        <v>0</v>
      </c>
      <c r="J101" s="121">
        <v>0</v>
      </c>
      <c r="K101" s="120">
        <f>ZAKLAD!E101+ZAKLAD!G101+ZAKLAD!I101</f>
        <v>0</v>
      </c>
      <c r="L101" s="121">
        <f>IF(ZAKLAD!K101&gt;0,ROUND((ZAKLAD!E101*ZAKLAD!F101+ZAKLAD!G101*ZAKLAD!H101+ZAKLAD!I101*ZAKLAD!J101)/ZAKLAD!K101,2),0)</f>
        <v>0</v>
      </c>
      <c r="M101" s="120">
        <v>0</v>
      </c>
      <c r="N101" s="121">
        <v>0</v>
      </c>
      <c r="O101" s="120">
        <v>0</v>
      </c>
      <c r="P101" s="121">
        <v>0</v>
      </c>
      <c r="Q101" s="120">
        <v>0</v>
      </c>
      <c r="R101" s="121">
        <v>0</v>
      </c>
      <c r="S101" s="120">
        <f>ZAKLAD!M101+ZAKLAD!O101+ZAKLAD!Q101</f>
        <v>0</v>
      </c>
      <c r="T101" s="121">
        <f>IF(ZAKLAD!S101&gt;0,ROUND((ZAKLAD!M101*ZAKLAD!N101+ZAKLAD!O101*ZAKLAD!P101+ZAKLAD!Q101*ZAKLAD!R101)/ZAKLAD!S101,2),0)</f>
        <v>0</v>
      </c>
      <c r="U101" s="120">
        <v>0</v>
      </c>
      <c r="V101" s="121">
        <v>0</v>
      </c>
      <c r="W101" s="120">
        <v>0</v>
      </c>
      <c r="X101" s="121">
        <v>0</v>
      </c>
      <c r="Y101" s="120">
        <v>0</v>
      </c>
      <c r="Z101" s="121">
        <v>0</v>
      </c>
      <c r="AA101" s="120">
        <f>ZAKLAD!U101+ZAKLAD!W101+ZAKLAD!Y101</f>
        <v>0</v>
      </c>
      <c r="AB101" s="121">
        <f>IF(ZAKLAD!AA101&gt;0,ROUND((ZAKLAD!U101*ZAKLAD!V101+ZAKLAD!W101*ZAKLAD!X101+ZAKLAD!Y101*ZAKLAD!Z101)/ZAKLAD!AA101,2),0)</f>
        <v>0</v>
      </c>
      <c r="AC101" s="249">
        <v>0</v>
      </c>
      <c r="AD101" s="121">
        <v>0</v>
      </c>
      <c r="AE101" s="120">
        <v>0</v>
      </c>
      <c r="AF101" s="121">
        <v>0</v>
      </c>
      <c r="AG101" s="120">
        <v>0</v>
      </c>
      <c r="AH101" s="121">
        <v>0</v>
      </c>
      <c r="AI101" s="122">
        <v>30413950</v>
      </c>
      <c r="AJ101" s="123">
        <v>5.309</v>
      </c>
      <c r="AK101" s="122">
        <v>14324</v>
      </c>
      <c r="AL101" s="124">
        <v>6.7</v>
      </c>
      <c r="AM101" s="115">
        <f>ZAKLAD!E101+ZAKLAD!M101+ZAKLAD!U101</f>
        <v>0</v>
      </c>
      <c r="AN101" s="117">
        <f>IF(ZAKLAD!AM101&gt;0,ROUND((ZAKLAD!E101*ZAKLAD!F101+ZAKLAD!M101*ZAKLAD!N101+ZAKLAD!U101*ZAKLAD!V101)/ZAKLAD!AM101,2),0)</f>
        <v>0</v>
      </c>
      <c r="AO101" s="115">
        <f>ZAKLAD!G101+ZAKLAD!O101+ZAKLAD!W101+ZAKLAD!AG101</f>
        <v>0</v>
      </c>
      <c r="AP101" s="117">
        <f>IF(ZAKLAD!AO101&gt;0,ROUND((ZAKLAD!G101*ZAKLAD!H101+ZAKLAD!O101*ZAKLAD!P101+ZAKLAD!W101*ZAKLAD!X101+ZAKLAD!AG101*ZAKLAD!AH101)/ZAKLAD!AO101,2),0)</f>
        <v>0</v>
      </c>
      <c r="AQ101" s="115">
        <f>ZAKLAD!I101+ZAKLAD!Q101+ZAKLAD!Y101</f>
        <v>0</v>
      </c>
      <c r="AR101" s="118">
        <f>IF(ZAKLAD!AQ101&gt;0,ROUND((ZAKLAD!I101*ZAKLAD!J101+ZAKLAD!Q101*ZAKLAD!R101+ZAKLAD!Y101*ZAKLAD!Z101)/ZAKLAD!AQ101,2),0)</f>
        <v>0</v>
      </c>
      <c r="AS101" s="115">
        <f>ZAKLAD!AE101+ZAKLAD!AG101+ZAKLAD!AI101</f>
        <v>30413950</v>
      </c>
      <c r="AT101" s="117">
        <f>IF(ZAKLAD!AS101&gt;0,ROUND((ZAKLAD!AE101*ZAKLAD!AF101+ZAKLAD!AG101*ZAKLAD!AH101+ZAKLAD!AI101*ZAKLAD!AJ101)/ZAKLAD!AS101,2),0)</f>
        <v>5.31</v>
      </c>
      <c r="AU101" s="115">
        <f>ZAKLAD!C101-(ZAKLAD!AC101+ZAKLAD!AI101)</f>
        <v>14324</v>
      </c>
      <c r="AV101" s="118">
        <f>IF(ZAKLAD!AU101&gt;0,ROUND((ZAKLAD!E101*ZAKLAD!F101+ZAKLAD!G101*ZAKLAD!H101+ZAKLAD!I101*ZAKLAD!J101+ZAKLAD!M101*ZAKLAD!N101+ZAKLAD!O101*ZAKLAD!P101+ZAKLAD!Q101*ZAKLAD!R101+ZAKLAD!U101*ZAKLAD!V101+ZAKLAD!W101*ZAKLAD!X101+ZAKLAD!Y101*ZAKLAD!Z101+ZAKLAD!AE101*ZAKLAD!AF101+ZAKLAD!AG101*ZAKLAD!AH101+ZAKLAD!AK101*ZAKLAD!AL101)/ZAKLAD!AU101,2),0)</f>
        <v>6.7</v>
      </c>
    </row>
    <row r="102" spans="1:48" ht="23.25" customHeight="1">
      <c r="A102" s="209" t="s">
        <v>103</v>
      </c>
      <c r="B102" s="111" t="s">
        <v>87</v>
      </c>
      <c r="C102" s="104">
        <f>ZAKLAD!E102+ZAKLAD!G102+ZAKLAD!I102+ZAKLAD!M102+ZAKLAD!O102+ZAKLAD!Q102+ZAKLAD!U102+ZAKLAD!W102+ZAKLAD!Y102+ZAKLAD!AC102+ZAKLAD!AE102+ZAKLAD!AG102+ZAKLAD!AI102+ZAKLAD!AK102</f>
        <v>30428274</v>
      </c>
      <c r="D102" s="105">
        <f>IF(ZAKLAD!C102&gt;0,ROUND((ZAKLAD!K102*ZAKLAD!L102+ZAKLAD!S102*ZAKLAD!T102+ZAKLAD!AA102*ZAKLAD!AB102+ZAKLAD!AC102*ZAKLAD!AD102+ZAKLAD!AE102*ZAKLAD!AF102+ZAKLAD!AG102*ZAKLAD!AH102+ZAKLAD!AI102*ZAKLAD!AJ102+ZAKLAD!AK102*ZAKLAD!AL102)/ZAKLAD!C102,2),0)</f>
        <v>7.55</v>
      </c>
      <c r="E102" s="104">
        <v>0</v>
      </c>
      <c r="F102" s="105">
        <v>0</v>
      </c>
      <c r="G102" s="104">
        <v>0</v>
      </c>
      <c r="H102" s="105">
        <v>0</v>
      </c>
      <c r="I102" s="104">
        <v>0</v>
      </c>
      <c r="J102" s="105">
        <v>0</v>
      </c>
      <c r="K102" s="104">
        <f>ZAKLAD!E102+ZAKLAD!G102+ZAKLAD!I102</f>
        <v>0</v>
      </c>
      <c r="L102" s="105">
        <f>IF(ZAKLAD!K102&gt;0,ROUND((ZAKLAD!E102*ZAKLAD!F102+ZAKLAD!G102*ZAKLAD!H102+ZAKLAD!I102*ZAKLAD!J102)/ZAKLAD!K102,2),0)</f>
        <v>0</v>
      </c>
      <c r="M102" s="104">
        <v>0</v>
      </c>
      <c r="N102" s="105">
        <v>0</v>
      </c>
      <c r="O102" s="104">
        <v>0</v>
      </c>
      <c r="P102" s="105">
        <v>0</v>
      </c>
      <c r="Q102" s="104">
        <v>0</v>
      </c>
      <c r="R102" s="105">
        <v>0</v>
      </c>
      <c r="S102" s="104">
        <f>ZAKLAD!M102+ZAKLAD!O102+ZAKLAD!Q102</f>
        <v>0</v>
      </c>
      <c r="T102" s="105">
        <f>IF(ZAKLAD!S102&gt;0,ROUND((ZAKLAD!M102*ZAKLAD!N102+ZAKLAD!O102*ZAKLAD!P102+ZAKLAD!Q102*ZAKLAD!R102)/ZAKLAD!S102,2),0)</f>
        <v>0</v>
      </c>
      <c r="U102" s="104">
        <v>0</v>
      </c>
      <c r="V102" s="105">
        <v>0</v>
      </c>
      <c r="W102" s="104">
        <v>0</v>
      </c>
      <c r="X102" s="105">
        <v>0</v>
      </c>
      <c r="Y102" s="104">
        <v>0</v>
      </c>
      <c r="Z102" s="105">
        <v>0</v>
      </c>
      <c r="AA102" s="104">
        <f>ZAKLAD!U102+ZAKLAD!W102+ZAKLAD!Y102</f>
        <v>0</v>
      </c>
      <c r="AB102" s="105">
        <f>IF(ZAKLAD!AA102&gt;0,ROUND((ZAKLAD!U102*ZAKLAD!V102+ZAKLAD!W102*ZAKLAD!X102+ZAKLAD!Y102*ZAKLAD!Z102)/ZAKLAD!AA102,2),0)</f>
        <v>0</v>
      </c>
      <c r="AC102" s="116">
        <v>0</v>
      </c>
      <c r="AD102" s="105">
        <v>0</v>
      </c>
      <c r="AE102" s="104">
        <v>0</v>
      </c>
      <c r="AF102" s="105">
        <v>0</v>
      </c>
      <c r="AG102" s="104">
        <v>0</v>
      </c>
      <c r="AH102" s="105">
        <v>0</v>
      </c>
      <c r="AI102" s="112">
        <v>30413950</v>
      </c>
      <c r="AJ102" s="113">
        <v>7.548</v>
      </c>
      <c r="AK102" s="112">
        <v>14324</v>
      </c>
      <c r="AL102" s="114">
        <v>7.901</v>
      </c>
      <c r="AM102" s="232">
        <f>ZAKLAD!E102+ZAKLAD!M102+ZAKLAD!U102</f>
        <v>0</v>
      </c>
      <c r="AN102" s="233">
        <f>IF(ZAKLAD!AM102&gt;0,ROUND((ZAKLAD!E102*ZAKLAD!F102+ZAKLAD!M102*ZAKLAD!N102+ZAKLAD!U102*ZAKLAD!V102)/ZAKLAD!AM102,2),0)</f>
        <v>0</v>
      </c>
      <c r="AO102" s="232">
        <f>ZAKLAD!G102+ZAKLAD!O102+ZAKLAD!W102+ZAKLAD!AG102</f>
        <v>0</v>
      </c>
      <c r="AP102" s="233">
        <f>IF(ZAKLAD!AO102&gt;0,ROUND((ZAKLAD!G102*ZAKLAD!H102+ZAKLAD!O102*ZAKLAD!P102+ZAKLAD!W102*ZAKLAD!X102+ZAKLAD!AG102*ZAKLAD!AH102)/ZAKLAD!AO102,2),0)</f>
        <v>0</v>
      </c>
      <c r="AQ102" s="232">
        <f>ZAKLAD!I102+ZAKLAD!Q102+ZAKLAD!Y102</f>
        <v>0</v>
      </c>
      <c r="AR102" s="234">
        <f>IF(ZAKLAD!AQ102&gt;0,ROUND((ZAKLAD!I102*ZAKLAD!J102+ZAKLAD!Q102*ZAKLAD!R102+ZAKLAD!Y102*ZAKLAD!Z102)/ZAKLAD!AQ102,2),0)</f>
        <v>0</v>
      </c>
      <c r="AS102" s="232">
        <f>ZAKLAD!AE102+ZAKLAD!AG102+ZAKLAD!AI102</f>
        <v>30413950</v>
      </c>
      <c r="AT102" s="233">
        <f>IF(ZAKLAD!AS102&gt;0,ROUND((ZAKLAD!AE102*ZAKLAD!AF102+ZAKLAD!AG102*ZAKLAD!AH102+ZAKLAD!AI102*ZAKLAD!AJ102)/ZAKLAD!AS102,2),0)</f>
        <v>7.55</v>
      </c>
      <c r="AU102" s="232">
        <f>ZAKLAD!C102-(ZAKLAD!AC102+ZAKLAD!AI102)</f>
        <v>14324</v>
      </c>
      <c r="AV102" s="234">
        <f>IF(ZAKLAD!AU102&gt;0,ROUND((ZAKLAD!E102*ZAKLAD!F102+ZAKLAD!G102*ZAKLAD!H102+ZAKLAD!I102*ZAKLAD!J102+ZAKLAD!M102*ZAKLAD!N102+ZAKLAD!O102*ZAKLAD!P102+ZAKLAD!Q102*ZAKLAD!R102+ZAKLAD!U102*ZAKLAD!V102+ZAKLAD!W102*ZAKLAD!X102+ZAKLAD!Y102*ZAKLAD!Z102+ZAKLAD!AE102*ZAKLAD!AF102+ZAKLAD!AG102*ZAKLAD!AH102+ZAKLAD!AK102*ZAKLAD!AL102)/ZAKLAD!AU102,2),0)</f>
        <v>7.9</v>
      </c>
    </row>
    <row r="103" spans="1:48" ht="17.25" customHeight="1">
      <c r="A103" s="210" t="s">
        <v>73</v>
      </c>
      <c r="B103" s="111">
        <v>44</v>
      </c>
      <c r="C103" s="104">
        <f>ZAKLAD!E103+ZAKLAD!G103+ZAKLAD!I103+ZAKLAD!M103+ZAKLAD!O103+ZAKLAD!Q103+ZAKLAD!U103+ZAKLAD!W103+ZAKLAD!Y103+ZAKLAD!AC103+ZAKLAD!AE103+ZAKLAD!AG103+ZAKLAD!AI103+ZAKLAD!AK103</f>
        <v>17960812</v>
      </c>
      <c r="D103" s="105">
        <f>IF(ZAKLAD!C103&gt;0,ROUND((ZAKLAD!K103*ZAKLAD!L103+ZAKLAD!S103*ZAKLAD!T103+ZAKLAD!AA103*ZAKLAD!AB103+ZAKLAD!AC103*ZAKLAD!AD103+ZAKLAD!AE103*ZAKLAD!AF103+ZAKLAD!AG103*ZAKLAD!AH103+ZAKLAD!AI103*ZAKLAD!AJ103+ZAKLAD!AK103*ZAKLAD!AL103)/ZAKLAD!C103,2),0)</f>
        <v>5.73</v>
      </c>
      <c r="E103" s="112">
        <v>0</v>
      </c>
      <c r="F103" s="113">
        <v>0</v>
      </c>
      <c r="G103" s="112">
        <v>4374</v>
      </c>
      <c r="H103" s="113">
        <v>6</v>
      </c>
      <c r="I103" s="112">
        <v>0</v>
      </c>
      <c r="J103" s="113">
        <v>0</v>
      </c>
      <c r="K103" s="104">
        <f>ZAKLAD!E103+ZAKLAD!G103+ZAKLAD!I103</f>
        <v>4374</v>
      </c>
      <c r="L103" s="105">
        <f>IF(ZAKLAD!K103&gt;0,ROUND((ZAKLAD!E103*ZAKLAD!F103+ZAKLAD!G103*ZAKLAD!H103+ZAKLAD!I103*ZAKLAD!J103)/ZAKLAD!K103,2),0)</f>
        <v>6</v>
      </c>
      <c r="M103" s="112">
        <v>0</v>
      </c>
      <c r="N103" s="113">
        <v>0</v>
      </c>
      <c r="O103" s="112">
        <v>0</v>
      </c>
      <c r="P103" s="113">
        <v>0</v>
      </c>
      <c r="Q103" s="112">
        <v>0</v>
      </c>
      <c r="R103" s="113">
        <v>0</v>
      </c>
      <c r="S103" s="104">
        <f>ZAKLAD!M103+ZAKLAD!O103+ZAKLAD!Q103</f>
        <v>0</v>
      </c>
      <c r="T103" s="105">
        <f>IF(ZAKLAD!S103&gt;0,ROUND((ZAKLAD!M103*ZAKLAD!N103+ZAKLAD!O103*ZAKLAD!P103+ZAKLAD!Q103*ZAKLAD!R103)/ZAKLAD!S103,2),0)</f>
        <v>0</v>
      </c>
      <c r="U103" s="112">
        <v>0</v>
      </c>
      <c r="V103" s="113">
        <v>0</v>
      </c>
      <c r="W103" s="112">
        <v>0</v>
      </c>
      <c r="X103" s="113">
        <v>0</v>
      </c>
      <c r="Y103" s="112">
        <v>0</v>
      </c>
      <c r="Z103" s="113">
        <v>0</v>
      </c>
      <c r="AA103" s="104">
        <f>ZAKLAD!U103+ZAKLAD!W103+ZAKLAD!Y103</f>
        <v>0</v>
      </c>
      <c r="AB103" s="105">
        <f>IF(ZAKLAD!AA103&gt;0,ROUND((ZAKLAD!U103*ZAKLAD!V103+ZAKLAD!W103*ZAKLAD!X103+ZAKLAD!Y103*ZAKLAD!Z103)/ZAKLAD!AA103,2),0)</f>
        <v>0</v>
      </c>
      <c r="AC103" s="252">
        <v>0</v>
      </c>
      <c r="AD103" s="113">
        <v>0</v>
      </c>
      <c r="AE103" s="112">
        <v>1871</v>
      </c>
      <c r="AF103" s="113">
        <v>4.7</v>
      </c>
      <c r="AG103" s="112">
        <v>0</v>
      </c>
      <c r="AH103" s="113">
        <v>0</v>
      </c>
      <c r="AI103" s="112">
        <v>17954567</v>
      </c>
      <c r="AJ103" s="113">
        <v>5.728</v>
      </c>
      <c r="AK103" s="112">
        <v>0</v>
      </c>
      <c r="AL103" s="114">
        <v>0</v>
      </c>
      <c r="AM103" s="115">
        <f>ZAKLAD!E103+ZAKLAD!M103+ZAKLAD!U103</f>
        <v>0</v>
      </c>
      <c r="AN103" s="117">
        <f>IF(ZAKLAD!AM103&gt;0,ROUND((ZAKLAD!E103*ZAKLAD!F103+ZAKLAD!M103*ZAKLAD!N103+ZAKLAD!U103*ZAKLAD!V103)/ZAKLAD!AM103,2),0)</f>
        <v>0</v>
      </c>
      <c r="AO103" s="115">
        <f>ZAKLAD!G103+ZAKLAD!O103+ZAKLAD!W103+ZAKLAD!AG103</f>
        <v>4374</v>
      </c>
      <c r="AP103" s="117">
        <f>IF(ZAKLAD!AO103&gt;0,ROUND((ZAKLAD!G103*ZAKLAD!H103+ZAKLAD!O103*ZAKLAD!P103+ZAKLAD!W103*ZAKLAD!X103+ZAKLAD!AG103*ZAKLAD!AH103)/ZAKLAD!AO103,2),0)</f>
        <v>6</v>
      </c>
      <c r="AQ103" s="115">
        <f>ZAKLAD!I103+ZAKLAD!Q103+ZAKLAD!Y103</f>
        <v>0</v>
      </c>
      <c r="AR103" s="118">
        <f>IF(ZAKLAD!AQ103&gt;0,ROUND((ZAKLAD!I103*ZAKLAD!J103+ZAKLAD!Q103*ZAKLAD!R103+ZAKLAD!Y103*ZAKLAD!Z103)/ZAKLAD!AQ103,2),0)</f>
        <v>0</v>
      </c>
      <c r="AS103" s="115">
        <f>ZAKLAD!AE103+ZAKLAD!AG103+ZAKLAD!AI103</f>
        <v>17956438</v>
      </c>
      <c r="AT103" s="117">
        <f>IF(ZAKLAD!AS103&gt;0,ROUND((ZAKLAD!AE103*ZAKLAD!AF103+ZAKLAD!AG103*ZAKLAD!AH103+ZAKLAD!AI103*ZAKLAD!AJ103)/ZAKLAD!AS103,2),0)</f>
        <v>5.73</v>
      </c>
      <c r="AU103" s="115">
        <f>ZAKLAD!C103-(ZAKLAD!AC103+ZAKLAD!AI103)</f>
        <v>6245</v>
      </c>
      <c r="AV103" s="118">
        <f>IF(ZAKLAD!AU103&gt;0,ROUND((ZAKLAD!E103*ZAKLAD!F103+ZAKLAD!G103*ZAKLAD!H103+ZAKLAD!I103*ZAKLAD!J103+ZAKLAD!M103*ZAKLAD!N103+ZAKLAD!O103*ZAKLAD!P103+ZAKLAD!Q103*ZAKLAD!R103+ZAKLAD!U103*ZAKLAD!V103+ZAKLAD!W103*ZAKLAD!X103+ZAKLAD!Y103*ZAKLAD!Z103+ZAKLAD!AE103*ZAKLAD!AF103+ZAKLAD!AG103*ZAKLAD!AH103+ZAKLAD!AK103*ZAKLAD!AL103)/ZAKLAD!AU103,2),0)</f>
        <v>5.61</v>
      </c>
    </row>
    <row r="104" spans="1:48" ht="17.25" customHeight="1" thickBot="1">
      <c r="A104" s="210" t="s">
        <v>74</v>
      </c>
      <c r="B104" s="111">
        <v>45</v>
      </c>
      <c r="C104" s="104">
        <f>ZAKLAD!E104+ZAKLAD!G104+ZAKLAD!I104+ZAKLAD!M104+ZAKLAD!O104+ZAKLAD!Q104+ZAKLAD!U104+ZAKLAD!W104+ZAKLAD!Y104+ZAKLAD!AC104+ZAKLAD!AE104+ZAKLAD!AG104+ZAKLAD!AI104+ZAKLAD!AK104</f>
        <v>4856489</v>
      </c>
      <c r="D104" s="105">
        <f>IF(ZAKLAD!C104&gt;0,ROUND((ZAKLAD!K104*ZAKLAD!L104+ZAKLAD!S104*ZAKLAD!T104+ZAKLAD!AA104*ZAKLAD!AB104+ZAKLAD!AC104*ZAKLAD!AD104+ZAKLAD!AE104*ZAKLAD!AF104+ZAKLAD!AG104*ZAKLAD!AH104+ZAKLAD!AI104*ZAKLAD!AJ104+ZAKLAD!AK104*ZAKLAD!AL104)/ZAKLAD!C104,2),0)</f>
        <v>6.66</v>
      </c>
      <c r="E104" s="112">
        <v>0</v>
      </c>
      <c r="F104" s="113">
        <v>0</v>
      </c>
      <c r="G104" s="112">
        <v>5</v>
      </c>
      <c r="H104" s="113">
        <v>0</v>
      </c>
      <c r="I104" s="112">
        <v>0</v>
      </c>
      <c r="J104" s="113">
        <v>0</v>
      </c>
      <c r="K104" s="104">
        <f>ZAKLAD!E104+ZAKLAD!G104+ZAKLAD!I104</f>
        <v>5</v>
      </c>
      <c r="L104" s="105">
        <f>IF(ZAKLAD!K104&gt;0,ROUND((ZAKLAD!E104*ZAKLAD!F104+ZAKLAD!G104*ZAKLAD!H104+ZAKLAD!I104*ZAKLAD!J104)/ZAKLAD!K104,2),0)</f>
        <v>0</v>
      </c>
      <c r="M104" s="112">
        <v>0</v>
      </c>
      <c r="N104" s="113">
        <v>0</v>
      </c>
      <c r="O104" s="112">
        <v>0</v>
      </c>
      <c r="P104" s="113">
        <v>0</v>
      </c>
      <c r="Q104" s="112">
        <v>0</v>
      </c>
      <c r="R104" s="113">
        <v>0</v>
      </c>
      <c r="S104" s="104">
        <f>ZAKLAD!M104+ZAKLAD!O104+ZAKLAD!Q104</f>
        <v>0</v>
      </c>
      <c r="T104" s="105">
        <f>IF(ZAKLAD!S104&gt;0,ROUND((ZAKLAD!M104*ZAKLAD!N104+ZAKLAD!O104*ZAKLAD!P104+ZAKLAD!Q104*ZAKLAD!R104)/ZAKLAD!S104,2),0)</f>
        <v>0</v>
      </c>
      <c r="U104" s="112">
        <v>0</v>
      </c>
      <c r="V104" s="113">
        <v>0</v>
      </c>
      <c r="W104" s="112">
        <v>0</v>
      </c>
      <c r="X104" s="113">
        <v>0</v>
      </c>
      <c r="Y104" s="112">
        <v>0</v>
      </c>
      <c r="Z104" s="113">
        <v>0</v>
      </c>
      <c r="AA104" s="104">
        <f>ZAKLAD!U104+ZAKLAD!W104+ZAKLAD!Y104</f>
        <v>0</v>
      </c>
      <c r="AB104" s="105">
        <f>IF(ZAKLAD!AA104&gt;0,ROUND((ZAKLAD!U104*ZAKLAD!V104+ZAKLAD!W104*ZAKLAD!X104+ZAKLAD!Y104*ZAKLAD!Z104)/ZAKLAD!AA104,2),0)</f>
        <v>0</v>
      </c>
      <c r="AC104" s="252">
        <v>0</v>
      </c>
      <c r="AD104" s="113">
        <v>0</v>
      </c>
      <c r="AE104" s="112">
        <v>1246</v>
      </c>
      <c r="AF104" s="113">
        <v>6.882</v>
      </c>
      <c r="AG104" s="112">
        <v>0</v>
      </c>
      <c r="AH104" s="113">
        <v>0</v>
      </c>
      <c r="AI104" s="112">
        <v>4855238</v>
      </c>
      <c r="AJ104" s="113">
        <v>6.655</v>
      </c>
      <c r="AK104" s="112">
        <v>0</v>
      </c>
      <c r="AL104" s="114">
        <v>0</v>
      </c>
      <c r="AM104" s="115">
        <f>ZAKLAD!E104+ZAKLAD!M104+ZAKLAD!U104</f>
        <v>0</v>
      </c>
      <c r="AN104" s="117">
        <f>IF(ZAKLAD!AM104&gt;0,ROUND((ZAKLAD!E104*ZAKLAD!F104+ZAKLAD!M104*ZAKLAD!N104+ZAKLAD!U104*ZAKLAD!V104)/ZAKLAD!AM104,2),0)</f>
        <v>0</v>
      </c>
      <c r="AO104" s="115">
        <f>ZAKLAD!G104+ZAKLAD!O104+ZAKLAD!W104+ZAKLAD!AG104</f>
        <v>5</v>
      </c>
      <c r="AP104" s="117">
        <f>IF(ZAKLAD!AO104&gt;0,ROUND((ZAKLAD!G104*ZAKLAD!H104+ZAKLAD!O104*ZAKLAD!P104+ZAKLAD!W104*ZAKLAD!X104+ZAKLAD!AG104*ZAKLAD!AH104)/ZAKLAD!AO104,2),0)</f>
        <v>0</v>
      </c>
      <c r="AQ104" s="115">
        <f>ZAKLAD!I104+ZAKLAD!Q104+ZAKLAD!Y104</f>
        <v>0</v>
      </c>
      <c r="AR104" s="118">
        <f>IF(ZAKLAD!AQ104&gt;0,ROUND((ZAKLAD!I104*ZAKLAD!J104+ZAKLAD!Q104*ZAKLAD!R104+ZAKLAD!Y104*ZAKLAD!Z104)/ZAKLAD!AQ104,2),0)</f>
        <v>0</v>
      </c>
      <c r="AS104" s="115">
        <f>ZAKLAD!AE104+ZAKLAD!AG104+ZAKLAD!AI104</f>
        <v>4856484</v>
      </c>
      <c r="AT104" s="117">
        <f>IF(ZAKLAD!AS104&gt;0,ROUND((ZAKLAD!AE104*ZAKLAD!AF104+ZAKLAD!AG104*ZAKLAD!AH104+ZAKLAD!AI104*ZAKLAD!AJ104)/ZAKLAD!AS104,2),0)</f>
        <v>6.66</v>
      </c>
      <c r="AU104" s="115">
        <f>ZAKLAD!C104-(ZAKLAD!AC104+ZAKLAD!AI104)</f>
        <v>1251</v>
      </c>
      <c r="AV104" s="118">
        <f>IF(ZAKLAD!AU104&gt;0,ROUND((ZAKLAD!E104*ZAKLAD!F104+ZAKLAD!G104*ZAKLAD!H104+ZAKLAD!I104*ZAKLAD!J104+ZAKLAD!M104*ZAKLAD!N104+ZAKLAD!O104*ZAKLAD!P104+ZAKLAD!Q104*ZAKLAD!R104+ZAKLAD!U104*ZAKLAD!V104+ZAKLAD!W104*ZAKLAD!X104+ZAKLAD!Y104*ZAKLAD!Z104+ZAKLAD!AE104*ZAKLAD!AF104+ZAKLAD!AG104*ZAKLAD!AH104+ZAKLAD!AK104*ZAKLAD!AL104)/ZAKLAD!AU104,2),0)</f>
        <v>6.85</v>
      </c>
    </row>
    <row r="105" spans="1:48" ht="15" customHeight="1">
      <c r="A105" s="126" t="s">
        <v>75</v>
      </c>
      <c r="B105" s="127">
        <v>46</v>
      </c>
      <c r="C105" s="128">
        <f>ZAKLAD!E105+ZAKLAD!G105+ZAKLAD!I105+ZAKLAD!M105+ZAKLAD!O105+ZAKLAD!Q105+ZAKLAD!U105+ZAKLAD!W105+ZAKLAD!Y105+ZAKLAD!AC105+ZAKLAD!AE105+ZAKLAD!AG105+ZAKLAD!AI105+ZAKLAD!AK105</f>
        <v>12085315</v>
      </c>
      <c r="D105" s="129">
        <f>IF(ZAKLAD!C105&gt;0,ROUND((ZAKLAD!K105*ZAKLAD!L105+ZAKLAD!S105*ZAKLAD!T105+ZAKLAD!AA105*ZAKLAD!AB105+ZAKLAD!AC105*ZAKLAD!AD105+ZAKLAD!AE105*ZAKLAD!AF105+ZAKLAD!AG105*ZAKLAD!AH105+ZAKLAD!AI105*ZAKLAD!AJ105+ZAKLAD!AK105*ZAKLAD!AL105)/ZAKLAD!C105,2),0)</f>
        <v>6.42</v>
      </c>
      <c r="E105" s="130">
        <v>5927296</v>
      </c>
      <c r="F105" s="131">
        <v>5.855</v>
      </c>
      <c r="G105" s="130">
        <v>3112460</v>
      </c>
      <c r="H105" s="131">
        <v>6.013</v>
      </c>
      <c r="I105" s="130">
        <v>0</v>
      </c>
      <c r="J105" s="131">
        <v>0</v>
      </c>
      <c r="K105" s="128">
        <f>ZAKLAD!E105+ZAKLAD!G105+ZAKLAD!I105</f>
        <v>9039756</v>
      </c>
      <c r="L105" s="129">
        <f>IF(ZAKLAD!K105&gt;0,ROUND((ZAKLAD!E105*ZAKLAD!F105+ZAKLAD!G105*ZAKLAD!H105+ZAKLAD!I105*ZAKLAD!J105)/ZAKLAD!K105,2),0)</f>
        <v>5.91</v>
      </c>
      <c r="M105" s="130">
        <v>0</v>
      </c>
      <c r="N105" s="131">
        <v>0</v>
      </c>
      <c r="O105" s="130">
        <v>0</v>
      </c>
      <c r="P105" s="131">
        <v>0</v>
      </c>
      <c r="Q105" s="130">
        <v>0</v>
      </c>
      <c r="R105" s="131">
        <v>0</v>
      </c>
      <c r="S105" s="128">
        <f>ZAKLAD!M105+ZAKLAD!O105+ZAKLAD!Q105</f>
        <v>0</v>
      </c>
      <c r="T105" s="129">
        <f>IF(ZAKLAD!S105&gt;0,ROUND((ZAKLAD!M105*ZAKLAD!N105+ZAKLAD!O105*ZAKLAD!P105+ZAKLAD!Q105*ZAKLAD!R105)/ZAKLAD!S105,2),0)</f>
        <v>0</v>
      </c>
      <c r="U105" s="130">
        <v>0</v>
      </c>
      <c r="V105" s="131">
        <v>0</v>
      </c>
      <c r="W105" s="130">
        <v>0</v>
      </c>
      <c r="X105" s="131">
        <v>0</v>
      </c>
      <c r="Y105" s="130">
        <v>0</v>
      </c>
      <c r="Z105" s="131">
        <v>0</v>
      </c>
      <c r="AA105" s="128">
        <f>ZAKLAD!U105+ZAKLAD!W105+ZAKLAD!Y105</f>
        <v>0</v>
      </c>
      <c r="AB105" s="129">
        <f>IF(ZAKLAD!AA105&gt;0,ROUND((ZAKLAD!U105*ZAKLAD!V105+ZAKLAD!W105*ZAKLAD!X105+ZAKLAD!Y105*ZAKLAD!Z105)/ZAKLAD!AA105,2),0)</f>
        <v>0</v>
      </c>
      <c r="AC105" s="254">
        <v>2784275</v>
      </c>
      <c r="AD105" s="131">
        <v>7.965</v>
      </c>
      <c r="AE105" s="130">
        <v>0</v>
      </c>
      <c r="AF105" s="131">
        <v>0</v>
      </c>
      <c r="AG105" s="130">
        <v>102526</v>
      </c>
      <c r="AH105" s="131">
        <v>7.347</v>
      </c>
      <c r="AI105" s="130">
        <v>141920</v>
      </c>
      <c r="AJ105" s="131">
        <v>7.865</v>
      </c>
      <c r="AK105" s="130">
        <v>16838</v>
      </c>
      <c r="AL105" s="132">
        <v>9.055</v>
      </c>
      <c r="AM105" s="133">
        <f>ZAKLAD!E105+ZAKLAD!M105+ZAKLAD!U105</f>
        <v>5927296</v>
      </c>
      <c r="AN105" s="134">
        <f>IF(ZAKLAD!AM105&gt;0,ROUND((ZAKLAD!E105*ZAKLAD!F105+ZAKLAD!M105*ZAKLAD!N105+ZAKLAD!U105*ZAKLAD!V105)/ZAKLAD!AM105,2),0)</f>
        <v>5.86</v>
      </c>
      <c r="AO105" s="133">
        <f>ZAKLAD!G105+ZAKLAD!O105+ZAKLAD!W105+ZAKLAD!AG105</f>
        <v>3214986</v>
      </c>
      <c r="AP105" s="134">
        <f>IF(ZAKLAD!AO105&gt;0,ROUND((ZAKLAD!G105*ZAKLAD!H105+ZAKLAD!O105*ZAKLAD!P105+ZAKLAD!W105*ZAKLAD!X105+ZAKLAD!AG105*ZAKLAD!AH105)/ZAKLAD!AO105,2),0)</f>
        <v>6.06</v>
      </c>
      <c r="AQ105" s="133">
        <f>ZAKLAD!I105+ZAKLAD!Q105+ZAKLAD!Y105</f>
        <v>0</v>
      </c>
      <c r="AR105" s="135">
        <f>IF(ZAKLAD!AQ105&gt;0,ROUND((ZAKLAD!I105*ZAKLAD!J105+ZAKLAD!Q105*ZAKLAD!R105+ZAKLAD!Y105*ZAKLAD!Z105)/ZAKLAD!AQ105,2),0)</f>
        <v>0</v>
      </c>
      <c r="AS105" s="133">
        <f>ZAKLAD!AE105+ZAKLAD!AG105+ZAKLAD!AI105</f>
        <v>244446</v>
      </c>
      <c r="AT105" s="134">
        <f>IF(ZAKLAD!AS105&gt;0,ROUND((ZAKLAD!AE105*ZAKLAD!AF105+ZAKLAD!AG105*ZAKLAD!AH105+ZAKLAD!AI105*ZAKLAD!AJ105)/ZAKLAD!AS105,2),0)</f>
        <v>7.65</v>
      </c>
      <c r="AU105" s="133">
        <f>ZAKLAD!C105-(ZAKLAD!AC105+ZAKLAD!AI105)</f>
        <v>9159120</v>
      </c>
      <c r="AV105" s="135">
        <f>IF(ZAKLAD!AU105&gt;0,ROUND((ZAKLAD!E105*ZAKLAD!F105+ZAKLAD!G105*ZAKLAD!H105+ZAKLAD!I105*ZAKLAD!J105+ZAKLAD!M105*ZAKLAD!N105+ZAKLAD!O105*ZAKLAD!P105+ZAKLAD!Q105*ZAKLAD!R105+ZAKLAD!U105*ZAKLAD!V105+ZAKLAD!W105*ZAKLAD!X105+ZAKLAD!Y105*ZAKLAD!Z105+ZAKLAD!AE105*ZAKLAD!AF105+ZAKLAD!AG105*ZAKLAD!AH105+ZAKLAD!AK105*ZAKLAD!AL105)/ZAKLAD!AU105,2),0)</f>
        <v>5.93</v>
      </c>
    </row>
    <row r="106" spans="1:48" ht="15" customHeight="1">
      <c r="A106" s="110" t="s">
        <v>76</v>
      </c>
      <c r="B106" s="111">
        <v>47</v>
      </c>
      <c r="C106" s="104">
        <f>ZAKLAD!E106+ZAKLAD!G106+ZAKLAD!I106+ZAKLAD!M106+ZAKLAD!O106+ZAKLAD!Q106+ZAKLAD!U106+ZAKLAD!W106+ZAKLAD!Y106+ZAKLAD!AC106+ZAKLAD!AE106+ZAKLAD!AG106+ZAKLAD!AI106+ZAKLAD!AK106</f>
        <v>12036907</v>
      </c>
      <c r="D106" s="105">
        <f>IF(ZAKLAD!C106&gt;0,ROUND((ZAKLAD!K106*ZAKLAD!L106+ZAKLAD!S106*ZAKLAD!T106+ZAKLAD!AA106*ZAKLAD!AB106+ZAKLAD!AC106*ZAKLAD!AD106+ZAKLAD!AE106*ZAKLAD!AF106+ZAKLAD!AG106*ZAKLAD!AH106+ZAKLAD!AI106*ZAKLAD!AJ106+ZAKLAD!AK106*ZAKLAD!AL106)/ZAKLAD!C106,2),0)</f>
        <v>9</v>
      </c>
      <c r="E106" s="112">
        <v>2577922</v>
      </c>
      <c r="F106" s="113">
        <v>9.58</v>
      </c>
      <c r="G106" s="112">
        <v>5143686</v>
      </c>
      <c r="H106" s="113">
        <v>8.426</v>
      </c>
      <c r="I106" s="112">
        <v>173772</v>
      </c>
      <c r="J106" s="113">
        <v>7.471</v>
      </c>
      <c r="K106" s="104">
        <f>ZAKLAD!E106+ZAKLAD!G106+ZAKLAD!I106</f>
        <v>7895380</v>
      </c>
      <c r="L106" s="105">
        <f>IF(ZAKLAD!K106&gt;0,ROUND((ZAKLAD!E106*ZAKLAD!F106+ZAKLAD!G106*ZAKLAD!H106+ZAKLAD!I106*ZAKLAD!J106)/ZAKLAD!K106,2),0)</f>
        <v>8.78</v>
      </c>
      <c r="M106" s="112">
        <v>0</v>
      </c>
      <c r="N106" s="113">
        <v>0</v>
      </c>
      <c r="O106" s="112">
        <v>43235</v>
      </c>
      <c r="P106" s="113">
        <v>4.89</v>
      </c>
      <c r="Q106" s="112">
        <v>0</v>
      </c>
      <c r="R106" s="113">
        <v>0</v>
      </c>
      <c r="S106" s="104">
        <f>ZAKLAD!M106+ZAKLAD!O106+ZAKLAD!Q106</f>
        <v>43235</v>
      </c>
      <c r="T106" s="105">
        <f>IF(ZAKLAD!S106&gt;0,ROUND((ZAKLAD!M106*ZAKLAD!N106+ZAKLAD!O106*ZAKLAD!P106+ZAKLAD!Q106*ZAKLAD!R106)/ZAKLAD!S106,2),0)</f>
        <v>4.89</v>
      </c>
      <c r="U106" s="112">
        <v>0</v>
      </c>
      <c r="V106" s="113">
        <v>0</v>
      </c>
      <c r="W106" s="112">
        <v>0</v>
      </c>
      <c r="X106" s="113">
        <v>0</v>
      </c>
      <c r="Y106" s="112">
        <v>0</v>
      </c>
      <c r="Z106" s="113">
        <v>0</v>
      </c>
      <c r="AA106" s="104">
        <f>ZAKLAD!U106+ZAKLAD!W106+ZAKLAD!Y106</f>
        <v>0</v>
      </c>
      <c r="AB106" s="105">
        <f>IF(ZAKLAD!AA106&gt;0,ROUND((ZAKLAD!U106*ZAKLAD!V106+ZAKLAD!W106*ZAKLAD!X106+ZAKLAD!Y106*ZAKLAD!Z106)/ZAKLAD!AA106,2),0)</f>
        <v>0</v>
      </c>
      <c r="AC106" s="252">
        <v>298398</v>
      </c>
      <c r="AD106" s="113">
        <v>7.811</v>
      </c>
      <c r="AE106" s="112">
        <v>2314</v>
      </c>
      <c r="AF106" s="113">
        <v>6.93</v>
      </c>
      <c r="AG106" s="112">
        <v>718489</v>
      </c>
      <c r="AH106" s="113">
        <v>12.902</v>
      </c>
      <c r="AI106" s="112">
        <v>2560609</v>
      </c>
      <c r="AJ106" s="113">
        <v>8.883</v>
      </c>
      <c r="AK106" s="112">
        <v>518482</v>
      </c>
      <c r="AL106" s="114">
        <v>8.578</v>
      </c>
      <c r="AM106" s="115">
        <f>ZAKLAD!E106+ZAKLAD!M106+ZAKLAD!U106</f>
        <v>2577922</v>
      </c>
      <c r="AN106" s="117">
        <f>IF(ZAKLAD!AM106&gt;0,ROUND((ZAKLAD!E106*ZAKLAD!F106+ZAKLAD!M106*ZAKLAD!N106+ZAKLAD!U106*ZAKLAD!V106)/ZAKLAD!AM106,2),0)</f>
        <v>9.58</v>
      </c>
      <c r="AO106" s="115">
        <f>ZAKLAD!G106+ZAKLAD!O106+ZAKLAD!W106+ZAKLAD!AG106</f>
        <v>5905410</v>
      </c>
      <c r="AP106" s="117">
        <f>IF(ZAKLAD!AO106&gt;0,ROUND((ZAKLAD!G106*ZAKLAD!H106+ZAKLAD!O106*ZAKLAD!P106+ZAKLAD!W106*ZAKLAD!X106+ZAKLAD!AG106*ZAKLAD!AH106)/ZAKLAD!AO106,2),0)</f>
        <v>8.94</v>
      </c>
      <c r="AQ106" s="115">
        <f>ZAKLAD!I106+ZAKLAD!Q106+ZAKLAD!Y106</f>
        <v>173772</v>
      </c>
      <c r="AR106" s="118">
        <f>IF(ZAKLAD!AQ106&gt;0,ROUND((ZAKLAD!I106*ZAKLAD!J106+ZAKLAD!Q106*ZAKLAD!R106+ZAKLAD!Y106*ZAKLAD!Z106)/ZAKLAD!AQ106,2),0)</f>
        <v>7.47</v>
      </c>
      <c r="AS106" s="115">
        <f>ZAKLAD!AE106+ZAKLAD!AG106+ZAKLAD!AI106</f>
        <v>3281412</v>
      </c>
      <c r="AT106" s="117">
        <f>IF(ZAKLAD!AS106&gt;0,ROUND((ZAKLAD!AE106*ZAKLAD!AF106+ZAKLAD!AG106*ZAKLAD!AH106+ZAKLAD!AI106*ZAKLAD!AJ106)/ZAKLAD!AS106,2),0)</f>
        <v>9.76</v>
      </c>
      <c r="AU106" s="115">
        <f>ZAKLAD!C106-(ZAKLAD!AC106+ZAKLAD!AI106)</f>
        <v>9177900</v>
      </c>
      <c r="AV106" s="118">
        <f>IF(ZAKLAD!AU106&gt;0,ROUND((ZAKLAD!E106*ZAKLAD!F106+ZAKLAD!G106*ZAKLAD!H106+ZAKLAD!I106*ZAKLAD!J106+ZAKLAD!M106*ZAKLAD!N106+ZAKLAD!O106*ZAKLAD!P106+ZAKLAD!Q106*ZAKLAD!R106+ZAKLAD!U106*ZAKLAD!V106+ZAKLAD!W106*ZAKLAD!X106+ZAKLAD!Y106*ZAKLAD!Z106+ZAKLAD!AE106*ZAKLAD!AF106+ZAKLAD!AG106*ZAKLAD!AH106+ZAKLAD!AK106*ZAKLAD!AL106)/ZAKLAD!AU106,2),0)</f>
        <v>9.07</v>
      </c>
    </row>
    <row r="107" spans="1:48" ht="15" customHeight="1">
      <c r="A107" s="210" t="s">
        <v>77</v>
      </c>
      <c r="B107" s="111">
        <v>48</v>
      </c>
      <c r="C107" s="104">
        <f>ZAKLAD!E107+ZAKLAD!G107+ZAKLAD!I107+ZAKLAD!M107+ZAKLAD!O107+ZAKLAD!Q107+ZAKLAD!U107+ZAKLAD!W107+ZAKLAD!Y107+ZAKLAD!AC107+ZAKLAD!AE107+ZAKLAD!AG107+ZAKLAD!AI107+ZAKLAD!AK107</f>
        <v>7530535</v>
      </c>
      <c r="D107" s="105">
        <f>IF(ZAKLAD!C107&gt;0,ROUND((ZAKLAD!K107*ZAKLAD!L107+ZAKLAD!S107*ZAKLAD!T107+ZAKLAD!AA107*ZAKLAD!AB107+ZAKLAD!AC107*ZAKLAD!AD107+ZAKLAD!AE107*ZAKLAD!AF107+ZAKLAD!AG107*ZAKLAD!AH107+ZAKLAD!AI107*ZAKLAD!AJ107+ZAKLAD!AK107*ZAKLAD!AL107)/ZAKLAD!C107,2),0)</f>
        <v>8.7</v>
      </c>
      <c r="E107" s="112">
        <v>2561061</v>
      </c>
      <c r="F107" s="113">
        <v>9.586</v>
      </c>
      <c r="G107" s="112">
        <v>2946832</v>
      </c>
      <c r="H107" s="113">
        <v>8.239</v>
      </c>
      <c r="I107" s="112">
        <v>145018</v>
      </c>
      <c r="J107" s="113">
        <v>7.251</v>
      </c>
      <c r="K107" s="104">
        <f>ZAKLAD!E107+ZAKLAD!G107+ZAKLAD!I107</f>
        <v>5652911</v>
      </c>
      <c r="L107" s="105">
        <f>IF(ZAKLAD!K107&gt;0,ROUND((ZAKLAD!E107*ZAKLAD!F107+ZAKLAD!G107*ZAKLAD!H107+ZAKLAD!I107*ZAKLAD!J107)/ZAKLAD!K107,2),0)</f>
        <v>8.82</v>
      </c>
      <c r="M107" s="112">
        <v>0</v>
      </c>
      <c r="N107" s="113">
        <v>0</v>
      </c>
      <c r="O107" s="112">
        <v>43235</v>
      </c>
      <c r="P107" s="113">
        <v>4.89</v>
      </c>
      <c r="Q107" s="112">
        <v>0</v>
      </c>
      <c r="R107" s="113">
        <v>0</v>
      </c>
      <c r="S107" s="104">
        <f>ZAKLAD!M107+ZAKLAD!O107+ZAKLAD!Q107</f>
        <v>43235</v>
      </c>
      <c r="T107" s="105">
        <f>IF(ZAKLAD!S107&gt;0,ROUND((ZAKLAD!M107*ZAKLAD!N107+ZAKLAD!O107*ZAKLAD!P107+ZAKLAD!Q107*ZAKLAD!R107)/ZAKLAD!S107,2),0)</f>
        <v>4.89</v>
      </c>
      <c r="U107" s="112">
        <v>0</v>
      </c>
      <c r="V107" s="113">
        <v>0</v>
      </c>
      <c r="W107" s="112">
        <v>0</v>
      </c>
      <c r="X107" s="113">
        <v>0</v>
      </c>
      <c r="Y107" s="112">
        <v>0</v>
      </c>
      <c r="Z107" s="113">
        <v>0</v>
      </c>
      <c r="AA107" s="104">
        <f>ZAKLAD!U107+ZAKLAD!W107+ZAKLAD!Y107</f>
        <v>0</v>
      </c>
      <c r="AB107" s="105">
        <f>IF(ZAKLAD!AA107&gt;0,ROUND((ZAKLAD!U107*ZAKLAD!V107+ZAKLAD!W107*ZAKLAD!X107+ZAKLAD!Y107*ZAKLAD!Z107)/ZAKLAD!AA107,2),0)</f>
        <v>0</v>
      </c>
      <c r="AC107" s="252">
        <v>263674</v>
      </c>
      <c r="AD107" s="113">
        <v>7.486</v>
      </c>
      <c r="AE107" s="112">
        <v>2314</v>
      </c>
      <c r="AF107" s="113">
        <v>6.93</v>
      </c>
      <c r="AG107" s="112">
        <v>382554</v>
      </c>
      <c r="AH107" s="113">
        <v>9.74</v>
      </c>
      <c r="AI107" s="112">
        <v>1017247</v>
      </c>
      <c r="AJ107" s="113">
        <v>8.123</v>
      </c>
      <c r="AK107" s="112">
        <v>168600</v>
      </c>
      <c r="AL107" s="114">
        <v>8.74</v>
      </c>
      <c r="AM107" s="115">
        <f>ZAKLAD!E107+ZAKLAD!M107+ZAKLAD!U107</f>
        <v>2561061</v>
      </c>
      <c r="AN107" s="117">
        <f>IF(ZAKLAD!AM107&gt;0,ROUND((ZAKLAD!E107*ZAKLAD!F107+ZAKLAD!M107*ZAKLAD!N107+ZAKLAD!U107*ZAKLAD!V107)/ZAKLAD!AM107,2),0)</f>
        <v>9.59</v>
      </c>
      <c r="AO107" s="115">
        <f>ZAKLAD!G107+ZAKLAD!O107+ZAKLAD!W107+ZAKLAD!AG107</f>
        <v>3372621</v>
      </c>
      <c r="AP107" s="117">
        <f>IF(ZAKLAD!AO107&gt;0,ROUND((ZAKLAD!G107*ZAKLAD!H107+ZAKLAD!O107*ZAKLAD!P107+ZAKLAD!W107*ZAKLAD!X107+ZAKLAD!AG107*ZAKLAD!AH107)/ZAKLAD!AO107,2),0)</f>
        <v>8.37</v>
      </c>
      <c r="AQ107" s="115">
        <f>ZAKLAD!I107+ZAKLAD!Q107+ZAKLAD!Y107</f>
        <v>145018</v>
      </c>
      <c r="AR107" s="118">
        <f>IF(ZAKLAD!AQ107&gt;0,ROUND((ZAKLAD!I107*ZAKLAD!J107+ZAKLAD!Q107*ZAKLAD!R107+ZAKLAD!Y107*ZAKLAD!Z107)/ZAKLAD!AQ107,2),0)</f>
        <v>7.25</v>
      </c>
      <c r="AS107" s="115">
        <f>ZAKLAD!AE107+ZAKLAD!AG107+ZAKLAD!AI107</f>
        <v>1402115</v>
      </c>
      <c r="AT107" s="117">
        <f>IF(ZAKLAD!AS107&gt;0,ROUND((ZAKLAD!AE107*ZAKLAD!AF107+ZAKLAD!AG107*ZAKLAD!AH107+ZAKLAD!AI107*ZAKLAD!AJ107)/ZAKLAD!AS107,2),0)</f>
        <v>8.56</v>
      </c>
      <c r="AU107" s="115">
        <f>ZAKLAD!C107-(ZAKLAD!AC107+ZAKLAD!AI107)</f>
        <v>6249614</v>
      </c>
      <c r="AV107" s="118">
        <f>IF(ZAKLAD!AU107&gt;0,ROUND((ZAKLAD!E107*ZAKLAD!F107+ZAKLAD!G107*ZAKLAD!H107+ZAKLAD!I107*ZAKLAD!J107+ZAKLAD!M107*ZAKLAD!N107+ZAKLAD!O107*ZAKLAD!P107+ZAKLAD!Q107*ZAKLAD!R107+ZAKLAD!U107*ZAKLAD!V107+ZAKLAD!W107*ZAKLAD!X107+ZAKLAD!Y107*ZAKLAD!Z107+ZAKLAD!AE107*ZAKLAD!AF107+ZAKLAD!AG107*ZAKLAD!AH107+ZAKLAD!AK107*ZAKLAD!AL107)/ZAKLAD!AU107,2),0)</f>
        <v>8.85</v>
      </c>
    </row>
    <row r="108" spans="1:48" ht="15" customHeight="1" thickBot="1">
      <c r="A108" s="150" t="s">
        <v>78</v>
      </c>
      <c r="B108" s="235">
        <v>49</v>
      </c>
      <c r="C108" s="152">
        <f>ZAKLAD!E108+ZAKLAD!G108+ZAKLAD!I108+ZAKLAD!M108+ZAKLAD!O108+ZAKLAD!Q108+ZAKLAD!U108+ZAKLAD!W108+ZAKLAD!Y108+ZAKLAD!AC108+ZAKLAD!AE108+ZAKLAD!AG108+ZAKLAD!AI108+ZAKLAD!AK108</f>
        <v>1162305</v>
      </c>
      <c r="D108" s="153">
        <f>0</f>
        <v>0</v>
      </c>
      <c r="E108" s="154">
        <v>110504</v>
      </c>
      <c r="F108" s="155">
        <f>0</f>
        <v>0</v>
      </c>
      <c r="G108" s="154">
        <v>740504</v>
      </c>
      <c r="H108" s="155">
        <f>0</f>
        <v>0</v>
      </c>
      <c r="I108" s="154">
        <v>9846</v>
      </c>
      <c r="J108" s="155">
        <f>0</f>
        <v>0</v>
      </c>
      <c r="K108" s="152">
        <f>ZAKLAD!E108+ZAKLAD!G108+ZAKLAD!I108</f>
        <v>860854</v>
      </c>
      <c r="L108" s="153">
        <f>0</f>
        <v>0</v>
      </c>
      <c r="M108" s="154">
        <v>0</v>
      </c>
      <c r="N108" s="155">
        <f>0</f>
        <v>0</v>
      </c>
      <c r="O108" s="154">
        <v>0</v>
      </c>
      <c r="P108" s="155">
        <f>0</f>
        <v>0</v>
      </c>
      <c r="Q108" s="154">
        <v>0</v>
      </c>
      <c r="R108" s="155">
        <f>0</f>
        <v>0</v>
      </c>
      <c r="S108" s="152">
        <f>ZAKLAD!M108+ZAKLAD!O108+ZAKLAD!Q108</f>
        <v>0</v>
      </c>
      <c r="T108" s="153">
        <f>0</f>
        <v>0</v>
      </c>
      <c r="U108" s="154">
        <v>0</v>
      </c>
      <c r="V108" s="155">
        <f>0</f>
        <v>0</v>
      </c>
      <c r="W108" s="154">
        <v>0</v>
      </c>
      <c r="X108" s="155">
        <f>0</f>
        <v>0</v>
      </c>
      <c r="Y108" s="154">
        <v>0</v>
      </c>
      <c r="Z108" s="155">
        <f>0</f>
        <v>0</v>
      </c>
      <c r="AA108" s="152">
        <f>ZAKLAD!U108+ZAKLAD!W108+ZAKLAD!Y108</f>
        <v>0</v>
      </c>
      <c r="AB108" s="153">
        <f>0</f>
        <v>0</v>
      </c>
      <c r="AC108" s="255">
        <v>0</v>
      </c>
      <c r="AD108" s="155">
        <f>0</f>
        <v>0</v>
      </c>
      <c r="AE108" s="154">
        <v>0</v>
      </c>
      <c r="AF108" s="155">
        <f>0</f>
        <v>0</v>
      </c>
      <c r="AG108" s="154">
        <v>247335</v>
      </c>
      <c r="AH108" s="155">
        <f>0</f>
        <v>0</v>
      </c>
      <c r="AI108" s="154">
        <v>48484</v>
      </c>
      <c r="AJ108" s="155">
        <f>0</f>
        <v>0</v>
      </c>
      <c r="AK108" s="154">
        <v>5632</v>
      </c>
      <c r="AL108" s="156">
        <f>0</f>
        <v>0</v>
      </c>
      <c r="AM108" s="157">
        <f>ZAKLAD!E108+ZAKLAD!M108+ZAKLAD!U108</f>
        <v>110504</v>
      </c>
      <c r="AN108" s="158">
        <f>0</f>
        <v>0</v>
      </c>
      <c r="AO108" s="157">
        <f>ZAKLAD!G108+ZAKLAD!O108+ZAKLAD!W108+ZAKLAD!AG108</f>
        <v>987839</v>
      </c>
      <c r="AP108" s="158">
        <f>0</f>
        <v>0</v>
      </c>
      <c r="AQ108" s="157">
        <f>ZAKLAD!I108+ZAKLAD!Q108+ZAKLAD!Y108</f>
        <v>9846</v>
      </c>
      <c r="AR108" s="159">
        <f>0</f>
        <v>0</v>
      </c>
      <c r="AS108" s="157">
        <f>ZAKLAD!AE108+ZAKLAD!AG108+ZAKLAD!AI108</f>
        <v>295819</v>
      </c>
      <c r="AT108" s="158">
        <f>0</f>
        <v>0</v>
      </c>
      <c r="AU108" s="157">
        <f>ZAKLAD!C108-(ZAKLAD!AC108+ZAKLAD!AI108)</f>
        <v>1113821</v>
      </c>
      <c r="AV108" s="159">
        <f>0</f>
        <v>0</v>
      </c>
    </row>
    <row r="109" spans="1:48" ht="15" customHeight="1">
      <c r="A109" s="236" t="s">
        <v>88</v>
      </c>
      <c r="B109" s="199">
        <v>50</v>
      </c>
      <c r="C109" s="237">
        <f>ZAKLAD!E109+ZAKLAD!G109+ZAKLAD!I109+ZAKLAD!M109+ZAKLAD!O109+ZAKLAD!Q109+ZAKLAD!U109+ZAKLAD!W109+ZAKLAD!Y109+ZAKLAD!AC109+ZAKLAD!AE109+ZAKLAD!AG109+ZAKLAD!AI109+ZAKLAD!AK109</f>
        <v>113207927</v>
      </c>
      <c r="D109" s="238">
        <f>IF(ZAKLAD!C109&gt;0,ROUND((ZAKLAD!K109*ZAKLAD!L109+ZAKLAD!S109*ZAKLAD!T109+ZAKLAD!AA109*ZAKLAD!AB109+ZAKLAD!AC109*ZAKLAD!AD109+ZAKLAD!AE109*ZAKLAD!AF109+ZAKLAD!AG109*ZAKLAD!AH109+ZAKLAD!AI109*ZAKLAD!AJ109+ZAKLAD!AK109*ZAKLAD!AL109)/ZAKLAD!C109,2),0)</f>
        <v>5.87</v>
      </c>
      <c r="E109" s="237">
        <f>SUM(ZAKLAD!E97:ZAKLAD!E99)+ZAKLAD!E105</f>
        <v>17130844</v>
      </c>
      <c r="F109" s="238">
        <f>IF(ZAKLAD!E109&gt;0,ROUND((ZAKLAD!E97*ZAKLAD!F97+ZAKLAD!E98*ZAKLAD!F98+ZAKLAD!E99*ZAKLAD!F99+ZAKLAD!E105*ZAKLAD!F105)/ZAKLAD!E109,2),0)</f>
        <v>5.46</v>
      </c>
      <c r="G109" s="237">
        <f>SUM(ZAKLAD!G97:ZAKLAD!G99)+ZAKLAD!G105</f>
        <v>18152401</v>
      </c>
      <c r="H109" s="238">
        <f>IF(ZAKLAD!G109&gt;0,ROUND((ZAKLAD!G97*ZAKLAD!H97+ZAKLAD!G98*ZAKLAD!H98+ZAKLAD!G99*ZAKLAD!H99+ZAKLAD!G105*ZAKLAD!H105)/ZAKLAD!G109,2),0)</f>
        <v>5.68</v>
      </c>
      <c r="I109" s="237">
        <f>SUM(ZAKLAD!I97:ZAKLAD!I99)+ZAKLAD!I105</f>
        <v>1182298</v>
      </c>
      <c r="J109" s="238">
        <f>IF(ZAKLAD!I109&gt;0,ROUND((ZAKLAD!I97*ZAKLAD!J97+ZAKLAD!I98*ZAKLAD!J98+ZAKLAD!I99*ZAKLAD!J99+ZAKLAD!I105*ZAKLAD!J105)/ZAKLAD!I109,2),0)</f>
        <v>5.39</v>
      </c>
      <c r="K109" s="237">
        <f>ZAKLAD!E109+ZAKLAD!G109+ZAKLAD!I109</f>
        <v>36465543</v>
      </c>
      <c r="L109" s="238">
        <f>IF(ZAKLAD!K109&gt;0,ROUND((ZAKLAD!E109*ZAKLAD!F109+ZAKLAD!G109*ZAKLAD!H109+ZAKLAD!I109*ZAKLAD!J109)/ZAKLAD!K109,2),0)</f>
        <v>5.57</v>
      </c>
      <c r="M109" s="237">
        <f>SUM(ZAKLAD!M97:ZAKLAD!M99)+ZAKLAD!M105</f>
        <v>357</v>
      </c>
      <c r="N109" s="238">
        <f>IF(ZAKLAD!M109&gt;0,ROUND((ZAKLAD!M97*ZAKLAD!N97+ZAKLAD!M98*ZAKLAD!N98+ZAKLAD!M99*ZAKLAD!N99+ZAKLAD!M105*ZAKLAD!N105)/ZAKLAD!M109,2),0)</f>
        <v>4.98</v>
      </c>
      <c r="O109" s="237">
        <f>SUM(ZAKLAD!O97:ZAKLAD!O99)+ZAKLAD!O105</f>
        <v>64007</v>
      </c>
      <c r="P109" s="238">
        <f>IF(ZAKLAD!O109&gt;0,ROUND((ZAKLAD!O97*ZAKLAD!P97+ZAKLAD!O98*ZAKLAD!P98+ZAKLAD!O99*ZAKLAD!P99+ZAKLAD!O105*ZAKLAD!P105)/ZAKLAD!O109,2),0)</f>
        <v>10</v>
      </c>
      <c r="Q109" s="237">
        <f>SUM(ZAKLAD!Q97:ZAKLAD!Q99)+ZAKLAD!Q105</f>
        <v>0</v>
      </c>
      <c r="R109" s="238">
        <f>IF(ZAKLAD!Q109&gt;0,ROUND((ZAKLAD!Q97*ZAKLAD!R97+ZAKLAD!Q98*ZAKLAD!R98+ZAKLAD!Q99*ZAKLAD!R99+ZAKLAD!Q105*ZAKLAD!R105)/ZAKLAD!Q109,2),0)</f>
        <v>0</v>
      </c>
      <c r="S109" s="237">
        <f>ZAKLAD!M109+ZAKLAD!O109+ZAKLAD!Q109</f>
        <v>64364</v>
      </c>
      <c r="T109" s="238">
        <f>IF(ZAKLAD!S109&gt;0,ROUND((ZAKLAD!M109*ZAKLAD!N109+ZAKLAD!O109*ZAKLAD!P109+ZAKLAD!Q109*ZAKLAD!R109)/ZAKLAD!S109,2),0)</f>
        <v>9.97</v>
      </c>
      <c r="U109" s="237">
        <f>SUM(ZAKLAD!U97:ZAKLAD!U99)+ZAKLAD!U105</f>
        <v>0</v>
      </c>
      <c r="V109" s="238">
        <f>IF(ZAKLAD!U109&gt;0,ROUND((ZAKLAD!U97*ZAKLAD!V97+ZAKLAD!U98*ZAKLAD!V98+ZAKLAD!U99*ZAKLAD!V99+ZAKLAD!U105*ZAKLAD!V105)/ZAKLAD!U109,2),0)</f>
        <v>0</v>
      </c>
      <c r="W109" s="237">
        <f>SUM(ZAKLAD!W97:ZAKLAD!W99)+ZAKLAD!W105</f>
        <v>0</v>
      </c>
      <c r="X109" s="238">
        <f>IF(ZAKLAD!W109&gt;0,ROUND((ZAKLAD!W97*ZAKLAD!X97+ZAKLAD!W98*ZAKLAD!X98+ZAKLAD!W99*ZAKLAD!X99+ZAKLAD!W105*ZAKLAD!X105)/ZAKLAD!W109,2),0)</f>
        <v>0</v>
      </c>
      <c r="Y109" s="237">
        <f>SUM(ZAKLAD!Y97:ZAKLAD!Y99)+ZAKLAD!Y105</f>
        <v>0</v>
      </c>
      <c r="Z109" s="238">
        <f>IF(ZAKLAD!Y109&gt;0,ROUND((ZAKLAD!Y97*ZAKLAD!Z97+ZAKLAD!Y98*ZAKLAD!Z98+ZAKLAD!Y99*ZAKLAD!Z99+ZAKLAD!Y105*ZAKLAD!Z105)/ZAKLAD!Y109,2),0)</f>
        <v>0</v>
      </c>
      <c r="AA109" s="237">
        <f>ZAKLAD!U109+ZAKLAD!W109+ZAKLAD!Y109</f>
        <v>0</v>
      </c>
      <c r="AB109" s="238">
        <f>IF(ZAKLAD!AA109&gt;0,ROUND((ZAKLAD!U109*ZAKLAD!V109+ZAKLAD!W109*ZAKLAD!X109+ZAKLAD!Y109*ZAKLAD!Z109)/ZAKLAD!AA109,2),0)</f>
        <v>0</v>
      </c>
      <c r="AC109" s="237">
        <f>SUM(ZAKLAD!AC97:ZAKLAD!AC99)+ZAKLAD!AC105</f>
        <v>13571502</v>
      </c>
      <c r="AD109" s="238">
        <f>IF(ZAKLAD!AC109&gt;0,ROUND((ZAKLAD!AC97*ZAKLAD!AD97+ZAKLAD!AC98*ZAKLAD!AD98+ZAKLAD!AC99*ZAKLAD!AD99+ZAKLAD!AC105*ZAKLAD!AD105)/ZAKLAD!AC109,2),0)</f>
        <v>6.35</v>
      </c>
      <c r="AE109" s="237">
        <f>SUM(ZAKLAD!AE97:ZAKLAD!AE99)+ZAKLAD!AE105</f>
        <v>34247</v>
      </c>
      <c r="AF109" s="238">
        <f>IF(ZAKLAD!AE109&gt;0,ROUND((ZAKLAD!AE97*ZAKLAD!AF97+ZAKLAD!AE98*ZAKLAD!AF98+ZAKLAD!AE99*ZAKLAD!AF99+ZAKLAD!AE105*ZAKLAD!AF105)/ZAKLAD!AE109,2),0)</f>
        <v>9.57</v>
      </c>
      <c r="AG109" s="237">
        <f>SUM(ZAKLAD!AG97:ZAKLAD!AG99)+ZAKLAD!AG105</f>
        <v>1172224</v>
      </c>
      <c r="AH109" s="238">
        <f>IF(ZAKLAD!AG109&gt;0,ROUND((ZAKLAD!AG97*ZAKLAD!AH97+ZAKLAD!AG98*ZAKLAD!AH98+ZAKLAD!AG99*ZAKLAD!AH99+ZAKLAD!AG105*ZAKLAD!AH105)/ZAKLAD!AG109,2),0)</f>
        <v>7.85</v>
      </c>
      <c r="AI109" s="237">
        <f>SUM(ZAKLAD!AI97:ZAKLAD!AI99)+ZAKLAD!AI105</f>
        <v>61867710</v>
      </c>
      <c r="AJ109" s="238">
        <f>IF(ZAKLAD!AI109&gt;0,ROUND((ZAKLAD!AI97*ZAKLAD!AJ97+ZAKLAD!AI98*ZAKLAD!AJ98+ZAKLAD!AI99*ZAKLAD!AJ99+ZAKLAD!AI105*ZAKLAD!AJ105)/ZAKLAD!AI109,2),0)</f>
        <v>5.89</v>
      </c>
      <c r="AK109" s="237">
        <f>SUM(ZAKLAD!AK97:ZAKLAD!AK99)+ZAKLAD!AK105</f>
        <v>32337</v>
      </c>
      <c r="AL109" s="207">
        <f>IF(ZAKLAD!AK109&gt;0,ROUND((ZAKLAD!AK97*ZAKLAD!AL97+ZAKLAD!AK98*ZAKLAD!AL98+ZAKLAD!AK99*ZAKLAD!AL99+ZAKLAD!AK105*ZAKLAD!AL105)/ZAKLAD!AK109,2),0)</f>
        <v>8.07</v>
      </c>
      <c r="AM109" s="239">
        <f>ZAKLAD!E109+ZAKLAD!M109+ZAKLAD!U109</f>
        <v>17131201</v>
      </c>
      <c r="AN109" s="238">
        <f>IF(ZAKLAD!AM109&gt;0,ROUND((ZAKLAD!E109*ZAKLAD!F109+ZAKLAD!M109*ZAKLAD!N109+ZAKLAD!U109*ZAKLAD!V109)/ZAKLAD!AM109,2),0)</f>
        <v>5.46</v>
      </c>
      <c r="AO109" s="237">
        <f>ZAKLAD!G109+ZAKLAD!O109+ZAKLAD!W109+ZAKLAD!AG109</f>
        <v>19388632</v>
      </c>
      <c r="AP109" s="238">
        <f>IF(ZAKLAD!AO109&gt;0,ROUND((ZAKLAD!G109*ZAKLAD!H109+ZAKLAD!O109*ZAKLAD!P109+ZAKLAD!W109*ZAKLAD!X109+ZAKLAD!AG109*ZAKLAD!AH109)/ZAKLAD!AO109,2),0)</f>
        <v>5.83</v>
      </c>
      <c r="AQ109" s="237">
        <f>ZAKLAD!I109+ZAKLAD!Q109+ZAKLAD!Y109</f>
        <v>1182298</v>
      </c>
      <c r="AR109" s="240">
        <f>IF(ZAKLAD!AQ109&gt;0,ROUND((ZAKLAD!I109*ZAKLAD!J109+ZAKLAD!Q109*ZAKLAD!R109+ZAKLAD!Y109*ZAKLAD!Z109)/ZAKLAD!AQ109,2),0)</f>
        <v>5.39</v>
      </c>
      <c r="AS109" s="237">
        <f>ZAKLAD!AE109+ZAKLAD!AG109+ZAKLAD!AI109</f>
        <v>63074181</v>
      </c>
      <c r="AT109" s="238">
        <f>IF(ZAKLAD!AS109&gt;0,ROUND((ZAKLAD!AE109*ZAKLAD!AF109+ZAKLAD!AG109*ZAKLAD!AH109+ZAKLAD!AI109*ZAKLAD!AJ109)/ZAKLAD!AS109,2),0)</f>
        <v>5.93</v>
      </c>
      <c r="AU109" s="237">
        <f>ZAKLAD!C109-(ZAKLAD!AC109+ZAKLAD!AI109)</f>
        <v>37768715</v>
      </c>
      <c r="AV109" s="207">
        <f>IF(ZAKLAD!AU109&gt;0,ROUND((ZAKLAD!E109*ZAKLAD!F109+ZAKLAD!G109*ZAKLAD!H109+ZAKLAD!I109*ZAKLAD!J109+ZAKLAD!M109*ZAKLAD!N109+ZAKLAD!O109*ZAKLAD!P109+ZAKLAD!Q109*ZAKLAD!R109+ZAKLAD!U109*ZAKLAD!V109+ZAKLAD!W109*ZAKLAD!X109+ZAKLAD!Y109*ZAKLAD!Z109+ZAKLAD!AE109*ZAKLAD!AF109+ZAKLAD!AG109*ZAKLAD!AH109+ZAKLAD!AK109*ZAKLAD!AL109)/ZAKLAD!AU109,2),0)</f>
        <v>5.65</v>
      </c>
    </row>
    <row r="110" spans="1:48" ht="15" customHeight="1">
      <c r="A110" s="227" t="s">
        <v>89</v>
      </c>
      <c r="B110" s="111">
        <v>51</v>
      </c>
      <c r="C110" s="241">
        <f>ZAKLAD!E110+ZAKLAD!G110+ZAKLAD!I110+ZAKLAD!M110+ZAKLAD!O110+ZAKLAD!Q110+ZAKLAD!U110+ZAKLAD!W110+ZAKLAD!Y110+ZAKLAD!AC110+ZAKLAD!AE110+ZAKLAD!AG110+ZAKLAD!AI110+ZAKLAD!AK110</f>
        <v>55273550</v>
      </c>
      <c r="D110" s="242">
        <f>IF(ZAKLAD!C110&gt;0,ROUND((ZAKLAD!K110*ZAKLAD!L110+ZAKLAD!S110*ZAKLAD!T110+ZAKLAD!AA110*ZAKLAD!AB110+ZAKLAD!AC110*ZAKLAD!AD110+ZAKLAD!AE110*ZAKLAD!AF110+ZAKLAD!AG110*ZAKLAD!AH110+ZAKLAD!AI110*ZAKLAD!AJ110+ZAKLAD!AK110*ZAKLAD!AL110)/ZAKLAD!C110,2),0)</f>
        <v>6.92</v>
      </c>
      <c r="E110" s="241">
        <f>(ZAKLAD!E100+ZAKLAD!E102+ZAKLAD!E103+ZAKLAD!E104)</f>
        <v>0</v>
      </c>
      <c r="F110" s="242">
        <f>IF(ZAKLAD!E110&gt;0,ROUND((ZAKLAD!E100*ZAKLAD!F100+ZAKLAD!E102*ZAKLAD!F102+ZAKLAD!E103*ZAKLAD!F103+ZAKLAD!E104*ZAKLAD!F104)/ZAKLAD!E110,2),0)</f>
        <v>0</v>
      </c>
      <c r="G110" s="241">
        <f>(ZAKLAD!G100+ZAKLAD!G102+ZAKLAD!G103+ZAKLAD!G104)</f>
        <v>326704</v>
      </c>
      <c r="H110" s="242">
        <f>IF(ZAKLAD!G110&gt;0,ROUND((ZAKLAD!G100*ZAKLAD!H100+ZAKLAD!G102*ZAKLAD!H102+ZAKLAD!G103*ZAKLAD!H103+ZAKLAD!G104*ZAKLAD!H104)/ZAKLAD!G110,2),0)</f>
        <v>9.75</v>
      </c>
      <c r="I110" s="241">
        <f>(ZAKLAD!I100+ZAKLAD!I102+ZAKLAD!I103+ZAKLAD!I104)</f>
        <v>0</v>
      </c>
      <c r="J110" s="242">
        <f>IF(ZAKLAD!I110&gt;0,ROUND((ZAKLAD!I100*ZAKLAD!J100+ZAKLAD!I102*ZAKLAD!J102+ZAKLAD!I103*ZAKLAD!J103+ZAKLAD!I104*ZAKLAD!J104)/ZAKLAD!I110,2),0)</f>
        <v>0</v>
      </c>
      <c r="K110" s="241">
        <f>ZAKLAD!E110+ZAKLAD!G110+ZAKLAD!I110</f>
        <v>326704</v>
      </c>
      <c r="L110" s="242">
        <f>IF(ZAKLAD!K110&gt;0,ROUND((ZAKLAD!E110*ZAKLAD!F110+ZAKLAD!G110*ZAKLAD!H110+ZAKLAD!I110*ZAKLAD!J110)/ZAKLAD!K110,2),0)</f>
        <v>9.75</v>
      </c>
      <c r="M110" s="241">
        <f>(ZAKLAD!M100+ZAKLAD!M102+ZAKLAD!M103+ZAKLAD!M104)</f>
        <v>0</v>
      </c>
      <c r="N110" s="242">
        <f>IF(ZAKLAD!M110&gt;0,ROUND((ZAKLAD!M100*ZAKLAD!N100+ZAKLAD!M102*ZAKLAD!N102+ZAKLAD!M103*ZAKLAD!N103+ZAKLAD!M104*ZAKLAD!N104)/ZAKLAD!M110,2),0)</f>
        <v>0</v>
      </c>
      <c r="O110" s="241">
        <f>(ZAKLAD!O100+ZAKLAD!O102+ZAKLAD!O103+ZAKLAD!O104)</f>
        <v>0</v>
      </c>
      <c r="P110" s="242">
        <f>IF(ZAKLAD!O110&gt;0,ROUND((ZAKLAD!O100*ZAKLAD!P100+ZAKLAD!O102*ZAKLAD!P102+ZAKLAD!O103*ZAKLAD!P103+ZAKLAD!O104*ZAKLAD!P104)/ZAKLAD!O110,2),0)</f>
        <v>0</v>
      </c>
      <c r="Q110" s="241">
        <f>(ZAKLAD!Q100+ZAKLAD!Q102+ZAKLAD!Q103+ZAKLAD!Q104)</f>
        <v>0</v>
      </c>
      <c r="R110" s="242">
        <f>IF(ZAKLAD!Q110&gt;0,ROUND((ZAKLAD!Q100*ZAKLAD!R100+ZAKLAD!Q102*ZAKLAD!R102+ZAKLAD!Q103*ZAKLAD!R103+ZAKLAD!Q104*ZAKLAD!R104)/ZAKLAD!Q110,2),0)</f>
        <v>0</v>
      </c>
      <c r="S110" s="241">
        <f>ZAKLAD!M110+ZAKLAD!O110+ZAKLAD!Q110</f>
        <v>0</v>
      </c>
      <c r="T110" s="242">
        <f>IF(ZAKLAD!S110&gt;0,ROUND((ZAKLAD!M110*ZAKLAD!N110+ZAKLAD!O110*ZAKLAD!P110+ZAKLAD!Q110*ZAKLAD!R110)/ZAKLAD!S110,2),0)</f>
        <v>0</v>
      </c>
      <c r="U110" s="241">
        <f>(ZAKLAD!U100+ZAKLAD!U102+ZAKLAD!U103+ZAKLAD!U104)</f>
        <v>0</v>
      </c>
      <c r="V110" s="242">
        <f>IF(ZAKLAD!U110&gt;0,ROUND((ZAKLAD!U100*ZAKLAD!V100+ZAKLAD!U102*ZAKLAD!V102+ZAKLAD!U103*ZAKLAD!V103+ZAKLAD!U104*ZAKLAD!V104)/ZAKLAD!U110,2),0)</f>
        <v>0</v>
      </c>
      <c r="W110" s="241">
        <f>(ZAKLAD!W100+ZAKLAD!W102+ZAKLAD!W103+ZAKLAD!W104)</f>
        <v>0</v>
      </c>
      <c r="X110" s="242">
        <f>IF(ZAKLAD!W110&gt;0,ROUND((ZAKLAD!W100*ZAKLAD!X100+ZAKLAD!W102*ZAKLAD!X102+ZAKLAD!W103*ZAKLAD!X103+ZAKLAD!W104*ZAKLAD!X104)/ZAKLAD!W110,2),0)</f>
        <v>0</v>
      </c>
      <c r="Y110" s="241">
        <f>(ZAKLAD!Y100+ZAKLAD!Y102+ZAKLAD!Y103+ZAKLAD!Y104)</f>
        <v>0</v>
      </c>
      <c r="Z110" s="242">
        <f>IF(ZAKLAD!Y110&gt;0,ROUND((ZAKLAD!Y100*ZAKLAD!Z100+ZAKLAD!Y102*ZAKLAD!Z102+ZAKLAD!Y103*ZAKLAD!Z103+ZAKLAD!Y104*ZAKLAD!Z104)/ZAKLAD!Y110,2),0)</f>
        <v>0</v>
      </c>
      <c r="AA110" s="241">
        <f>ZAKLAD!U110+ZAKLAD!W110+ZAKLAD!Y110</f>
        <v>0</v>
      </c>
      <c r="AB110" s="242">
        <f>IF(ZAKLAD!AA110&gt;0,ROUND((ZAKLAD!U110*ZAKLAD!V110+ZAKLAD!W110*ZAKLAD!X110+ZAKLAD!Y110*ZAKLAD!Z110)/ZAKLAD!AA110,2),0)</f>
        <v>0</v>
      </c>
      <c r="AC110" s="241">
        <f>(ZAKLAD!AC100+ZAKLAD!AC102+ZAKLAD!AC103+ZAKLAD!AC104)</f>
        <v>28895</v>
      </c>
      <c r="AD110" s="242">
        <f>IF(ZAKLAD!AC110&gt;0,ROUND((ZAKLAD!AC100*ZAKLAD!AD100+ZAKLAD!AC102*ZAKLAD!AD102+ZAKLAD!AC103*ZAKLAD!AD103+ZAKLAD!AC104*ZAKLAD!AD104)/ZAKLAD!AC110,2),0)</f>
        <v>8.04</v>
      </c>
      <c r="AE110" s="241">
        <f>(ZAKLAD!AE100+ZAKLAD!AE102+ZAKLAD!AE103+ZAKLAD!AE104)</f>
        <v>9772</v>
      </c>
      <c r="AF110" s="242">
        <f>IF(ZAKLAD!AE110&gt;0,ROUND((ZAKLAD!AE100*ZAKLAD!AF100+ZAKLAD!AE102*ZAKLAD!AF102+ZAKLAD!AE103*ZAKLAD!AF103+ZAKLAD!AE104*ZAKLAD!AF104)/ZAKLAD!AE110,2),0)</f>
        <v>9.9</v>
      </c>
      <c r="AG110" s="241">
        <f>(ZAKLAD!AG100+ZAKLAD!AG102+ZAKLAD!AG103+ZAKLAD!AG104)</f>
        <v>45716</v>
      </c>
      <c r="AH110" s="242">
        <f>IF(ZAKLAD!AG110&gt;0,ROUND((ZAKLAD!AG100*ZAKLAD!AH100+ZAKLAD!AG102*ZAKLAD!AH102+ZAKLAD!AG103*ZAKLAD!AH103+ZAKLAD!AG104*ZAKLAD!AH104)/ZAKLAD!AG110,2),0)</f>
        <v>9.81</v>
      </c>
      <c r="AI110" s="241">
        <f>(ZAKLAD!AI100+ZAKLAD!AI102+ZAKLAD!AI103+ZAKLAD!AI104)</f>
        <v>54847839</v>
      </c>
      <c r="AJ110" s="242">
        <f>IF(ZAKLAD!AI110&gt;0,ROUND((ZAKLAD!AI100*ZAKLAD!AJ100+ZAKLAD!AI102*ZAKLAD!AJ102+ZAKLAD!AI103*ZAKLAD!AJ103+ZAKLAD!AI104*ZAKLAD!AJ104)/ZAKLAD!AI110,2),0)</f>
        <v>6.9</v>
      </c>
      <c r="AK110" s="241">
        <f>(ZAKLAD!AK100+ZAKLAD!AK102+ZAKLAD!AK103+ZAKLAD!AK104)</f>
        <v>14624</v>
      </c>
      <c r="AL110" s="234">
        <f>IF(ZAKLAD!AK110&gt;0,ROUND((ZAKLAD!AK100*ZAKLAD!AL100+ZAKLAD!AK102*ZAKLAD!AL102+ZAKLAD!AK103*ZAKLAD!AL103+ZAKLAD!AK104*ZAKLAD!AL104)/ZAKLAD!AK110,2),0)</f>
        <v>7.92</v>
      </c>
      <c r="AM110" s="243">
        <f>ZAKLAD!E110+ZAKLAD!M110+ZAKLAD!U110</f>
        <v>0</v>
      </c>
      <c r="AN110" s="242">
        <f>IF(ZAKLAD!AM110&gt;0,ROUND((ZAKLAD!E110*ZAKLAD!F110+ZAKLAD!M110*ZAKLAD!N110+ZAKLAD!U110*ZAKLAD!V110)/ZAKLAD!AM110,2),0)</f>
        <v>0</v>
      </c>
      <c r="AO110" s="241">
        <f>ZAKLAD!G110+ZAKLAD!O110+ZAKLAD!W110+ZAKLAD!AG110</f>
        <v>372420</v>
      </c>
      <c r="AP110" s="242">
        <f>IF(ZAKLAD!AO110&gt;0,ROUND((ZAKLAD!G110*ZAKLAD!H110+ZAKLAD!O110*ZAKLAD!P110+ZAKLAD!W110*ZAKLAD!X110+ZAKLAD!AG110*ZAKLAD!AH110)/ZAKLAD!AO110,2),0)</f>
        <v>9.76</v>
      </c>
      <c r="AQ110" s="241">
        <f>ZAKLAD!I110+ZAKLAD!Q110+ZAKLAD!Y110</f>
        <v>0</v>
      </c>
      <c r="AR110" s="244">
        <f>IF(ZAKLAD!AQ110&gt;0,ROUND((ZAKLAD!I110*ZAKLAD!J110+ZAKLAD!Q110*ZAKLAD!R110+ZAKLAD!Y110*ZAKLAD!Z110)/ZAKLAD!AQ110,2),0)</f>
        <v>0</v>
      </c>
      <c r="AS110" s="241">
        <f>ZAKLAD!AE110+ZAKLAD!AG110+ZAKLAD!AI110</f>
        <v>54903327</v>
      </c>
      <c r="AT110" s="242">
        <f>IF(ZAKLAD!AS110&gt;0,ROUND((ZAKLAD!AE110*ZAKLAD!AF110+ZAKLAD!AG110*ZAKLAD!AH110+ZAKLAD!AI110*ZAKLAD!AJ110)/ZAKLAD!AS110,2),0)</f>
        <v>6.9</v>
      </c>
      <c r="AU110" s="241">
        <f>ZAKLAD!C110-(ZAKLAD!AC110+ZAKLAD!AI110)</f>
        <v>396816</v>
      </c>
      <c r="AV110" s="234">
        <f>IF(ZAKLAD!AU110&gt;0,ROUND((ZAKLAD!E110*ZAKLAD!F110+ZAKLAD!G110*ZAKLAD!H110+ZAKLAD!I110*ZAKLAD!J110+ZAKLAD!M110*ZAKLAD!N110+ZAKLAD!O110*ZAKLAD!P110+ZAKLAD!Q110*ZAKLAD!R110+ZAKLAD!U110*ZAKLAD!V110+ZAKLAD!W110*ZAKLAD!X110+ZAKLAD!Y110*ZAKLAD!Z110+ZAKLAD!AE110*ZAKLAD!AF110+ZAKLAD!AG110*ZAKLAD!AH110+ZAKLAD!AK110*ZAKLAD!AL110)/ZAKLAD!AU110,2),0)</f>
        <v>9.69</v>
      </c>
    </row>
    <row r="111" spans="1:48" ht="15" customHeight="1" thickBot="1">
      <c r="A111" s="228" t="s">
        <v>90</v>
      </c>
      <c r="B111" s="151">
        <v>52</v>
      </c>
      <c r="C111" s="189">
        <f>ZAKLAD!E111+ZAKLAD!G111+ZAKLAD!I111+ZAKLAD!M111+ZAKLAD!O111+ZAKLAD!Q111+ZAKLAD!U111+ZAKLAD!W111+ZAKLAD!Y111+ZAKLAD!AC111+ZAKLAD!AE111+ZAKLAD!AG111+ZAKLAD!AI111+ZAKLAD!AK111</f>
        <v>45849062</v>
      </c>
      <c r="D111" s="186">
        <f>IF(ZAKLAD!C111&gt;0,ROUND((ZAKLAD!K111*ZAKLAD!L111+ZAKLAD!S111*ZAKLAD!T111+ZAKLAD!AA111*ZAKLAD!AB111+ZAKLAD!AC111*ZAKLAD!AD111+ZAKLAD!AE111*ZAKLAD!AF111+ZAKLAD!AG111*ZAKLAD!AH111+ZAKLAD!AI111*ZAKLAD!AJ111+ZAKLAD!AK111*ZAKLAD!AL111)/ZAKLAD!C111,2),0)</f>
        <v>5.93</v>
      </c>
      <c r="E111" s="189">
        <f>ZAKLAD!E97-(ZAKLAD!E100+ZAKLAD!E101+ZAKLAD!E103+ZAKLAD!E104)</f>
        <v>11203548</v>
      </c>
      <c r="F111" s="186">
        <f>IF(ZAKLAD!E111&gt;0,ROUND((ZAKLAD!E97*ZAKLAD!F97-(ZAKLAD!E100*ZAKLAD!F100+ZAKLAD!E101*ZAKLAD!F101+ZAKLAD!E103*ZAKLAD!F103+ZAKLAD!E104*ZAKLAD!F104))/ZAKLAD!E111,2),0)</f>
        <v>5.25</v>
      </c>
      <c r="G111" s="189">
        <f>ZAKLAD!G97-(ZAKLAD!G100+ZAKLAD!G101+ZAKLAD!G103+ZAKLAD!G104)</f>
        <v>14713237</v>
      </c>
      <c r="H111" s="186">
        <f>IF(ZAKLAD!G111&gt;0,ROUND((ZAKLAD!G97*ZAKLAD!H97-(ZAKLAD!G100*ZAKLAD!H100+ZAKLAD!G101*ZAKLAD!H101+ZAKLAD!G103*ZAKLAD!H103+ZAKLAD!G104*ZAKLAD!H104))/ZAKLAD!G111,2),0)</f>
        <v>5.52</v>
      </c>
      <c r="I111" s="189">
        <f>ZAKLAD!I97-(ZAKLAD!I100+ZAKLAD!I101+ZAKLAD!I103+ZAKLAD!I104)</f>
        <v>1182298</v>
      </c>
      <c r="J111" s="186">
        <f>IF(ZAKLAD!I111&gt;0,ROUND((ZAKLAD!I97*ZAKLAD!J97-(ZAKLAD!I100*ZAKLAD!J100+ZAKLAD!I101*ZAKLAD!J101+ZAKLAD!I103*ZAKLAD!J103+ZAKLAD!I104*ZAKLAD!J104))/ZAKLAD!I111,2),0)</f>
        <v>5.39</v>
      </c>
      <c r="K111" s="189">
        <f>ZAKLAD!E111+ZAKLAD!G111+ZAKLAD!I111</f>
        <v>27099083</v>
      </c>
      <c r="L111" s="186">
        <f>IF(ZAKLAD!K111&gt;0,ROUND((ZAKLAD!E111*ZAKLAD!F111+ZAKLAD!G111*ZAKLAD!H111+ZAKLAD!I111*ZAKLAD!J111)/ZAKLAD!K111,2),0)</f>
        <v>5.4</v>
      </c>
      <c r="M111" s="189">
        <f>ZAKLAD!M97-(ZAKLAD!M100+ZAKLAD!M101+ZAKLAD!M103+ZAKLAD!M104)</f>
        <v>357</v>
      </c>
      <c r="N111" s="186">
        <f>IF(ZAKLAD!M111&gt;0,ROUND((ZAKLAD!M97*ZAKLAD!N97-(ZAKLAD!M100*ZAKLAD!N100+ZAKLAD!M101*ZAKLAD!N101+ZAKLAD!M103*ZAKLAD!N103+ZAKLAD!M104*ZAKLAD!N104))/ZAKLAD!M111,2),0)</f>
        <v>4.98</v>
      </c>
      <c r="O111" s="189">
        <f>ZAKLAD!O97-(ZAKLAD!O100+ZAKLAD!O101+ZAKLAD!O103+ZAKLAD!O104)</f>
        <v>64007</v>
      </c>
      <c r="P111" s="186">
        <f>IF(ZAKLAD!O111&gt;0,ROUND((ZAKLAD!O97*ZAKLAD!P97-(ZAKLAD!O100*ZAKLAD!P100+ZAKLAD!O101*ZAKLAD!P101+ZAKLAD!O103*ZAKLAD!P103+ZAKLAD!O104*ZAKLAD!P104))/ZAKLAD!O111,2),0)</f>
        <v>10</v>
      </c>
      <c r="Q111" s="189">
        <f>ZAKLAD!Q97-(ZAKLAD!Q100+ZAKLAD!Q101+ZAKLAD!Q103+ZAKLAD!Q104)</f>
        <v>0</v>
      </c>
      <c r="R111" s="186">
        <f>IF(ZAKLAD!Q111&gt;0,ROUND((ZAKLAD!Q97*ZAKLAD!R97-(ZAKLAD!Q100*ZAKLAD!R100+ZAKLAD!Q101*ZAKLAD!R101+ZAKLAD!Q103*ZAKLAD!R103+ZAKLAD!Q104*ZAKLAD!R104))/ZAKLAD!Q111,2),0)</f>
        <v>0</v>
      </c>
      <c r="S111" s="189">
        <f>ZAKLAD!M111+ZAKLAD!O111+ZAKLAD!Q111</f>
        <v>64364</v>
      </c>
      <c r="T111" s="186">
        <f>IF(ZAKLAD!S111&gt;0,ROUND((ZAKLAD!M111*ZAKLAD!N111+ZAKLAD!O111*ZAKLAD!P111+ZAKLAD!Q111*ZAKLAD!R111)/ZAKLAD!S111,2),0)</f>
        <v>9.97</v>
      </c>
      <c r="U111" s="189">
        <f>ZAKLAD!U97-(ZAKLAD!U100+ZAKLAD!U101+ZAKLAD!U103+ZAKLAD!U104)</f>
        <v>0</v>
      </c>
      <c r="V111" s="186">
        <f>IF(ZAKLAD!U111&gt;0,ROUND((ZAKLAD!U97*ZAKLAD!V97-(ZAKLAD!U100*ZAKLAD!V100+ZAKLAD!U101*ZAKLAD!V101+ZAKLAD!U103*ZAKLAD!V103+ZAKLAD!U104*ZAKLAD!V104))/ZAKLAD!U111,2),0)</f>
        <v>0</v>
      </c>
      <c r="W111" s="189">
        <f>ZAKLAD!W97-(ZAKLAD!W100+ZAKLAD!W101+ZAKLAD!W103+ZAKLAD!W104)</f>
        <v>0</v>
      </c>
      <c r="X111" s="186">
        <f>IF(ZAKLAD!W111&gt;0,ROUND((ZAKLAD!W97*ZAKLAD!X97-(ZAKLAD!W100*ZAKLAD!X100+ZAKLAD!W101*ZAKLAD!X101+ZAKLAD!W103*ZAKLAD!X103+ZAKLAD!W104*ZAKLAD!X104))/ZAKLAD!W111,2),0)</f>
        <v>0</v>
      </c>
      <c r="Y111" s="189">
        <f>ZAKLAD!Y97-(ZAKLAD!Y100+ZAKLAD!Y101+ZAKLAD!Y103+ZAKLAD!Y104)</f>
        <v>0</v>
      </c>
      <c r="Z111" s="186">
        <f>IF(ZAKLAD!Y111&gt;0,ROUND((ZAKLAD!Y97*ZAKLAD!Z97-(ZAKLAD!Y100*ZAKLAD!Z100+ZAKLAD!Y101*ZAKLAD!Z101+ZAKLAD!Y103*ZAKLAD!Z103+ZAKLAD!Y104*ZAKLAD!Z104))/ZAKLAD!Y111,2),0)</f>
        <v>0</v>
      </c>
      <c r="AA111" s="189">
        <f>ZAKLAD!U111+ZAKLAD!W111+ZAKLAD!Y111</f>
        <v>0</v>
      </c>
      <c r="AB111" s="186">
        <f>IF(ZAKLAD!AA111&gt;0,ROUND((ZAKLAD!U111*ZAKLAD!V111+ZAKLAD!W111*ZAKLAD!X111+ZAKLAD!Y111*ZAKLAD!Z111)/ZAKLAD!AA111,2),0)</f>
        <v>0</v>
      </c>
      <c r="AC111" s="189">
        <f>ZAKLAD!AC97-(ZAKLAD!AC100+ZAKLAD!AC101+ZAKLAD!AC103+ZAKLAD!AC104)</f>
        <v>10758332</v>
      </c>
      <c r="AD111" s="186">
        <f>IF(ZAKLAD!AC111&gt;0,ROUND((ZAKLAD!AC97*ZAKLAD!AD97-(ZAKLAD!AC100*ZAKLAD!AD100+ZAKLAD!AC101*ZAKLAD!AD101+ZAKLAD!AC103*ZAKLAD!AD103+ZAKLAD!AC104*ZAKLAD!AD104))/ZAKLAD!AC111,2),0)</f>
        <v>5.92</v>
      </c>
      <c r="AE111" s="189">
        <f>ZAKLAD!AE97-(ZAKLAD!AE100+ZAKLAD!AE101+ZAKLAD!AE103+ZAKLAD!AE104)</f>
        <v>24475</v>
      </c>
      <c r="AF111" s="186">
        <f>IF(ZAKLAD!AE111&gt;0,ROUND((ZAKLAD!AE97*ZAKLAD!AF97-(ZAKLAD!AE100*ZAKLAD!AF100+ZAKLAD!AE101*ZAKLAD!AF101+ZAKLAD!AE103*ZAKLAD!AF103+ZAKLAD!AE104*ZAKLAD!AF104))/ZAKLAD!AE111,2),0)</f>
        <v>9.44</v>
      </c>
      <c r="AG111" s="189">
        <f>ZAKLAD!AG97-(ZAKLAD!AG100+ZAKLAD!AG101+ZAKLAD!AG103+ZAKLAD!AG104)</f>
        <v>1023982</v>
      </c>
      <c r="AH111" s="186">
        <f>IF(ZAKLAD!AG111&gt;0,ROUND((ZAKLAD!AG97*ZAKLAD!AH97-(ZAKLAD!AG100*ZAKLAD!AH100+ZAKLAD!AG101*ZAKLAD!AH101+ZAKLAD!AG103*ZAKLAD!AH103+ZAKLAD!AG104*ZAKLAD!AH104))/ZAKLAD!AG111,2),0)</f>
        <v>7.82</v>
      </c>
      <c r="AI111" s="189">
        <f>(ZAKLAD!AI98+ZAKLAD!AI99)-(ZAKLAD!AI100+ZAKLAD!AI101+ZAKLAD!AI103+ZAKLAD!AI104)</f>
        <v>6877951</v>
      </c>
      <c r="AJ111" s="186">
        <f>IF(ZAKLAD!AI111&gt;0,ROUND(((ZAKLAD!AI98*ZAKLAD!AJ98+ZAKLAD!AI99*ZAKLAD!AJ99)-(ZAKLAD!AI100*ZAKLAD!AJ100+ZAKLAD!AI101*ZAKLAD!AJ101+ZAKLAD!AI103*ZAKLAD!AJ103+ZAKLAD!AI104*ZAKLAD!AJ104))/ZAKLAD!AI111,2),0)</f>
        <v>7.67</v>
      </c>
      <c r="AK111" s="189">
        <f>(ZAKLAD!AK97+ZAKLAD!AK98+ZAKLAD!AK99)-(ZAKLAD!AK100+ZAKLAD!AK101+ZAKLAD!AK103+ZAKLAD!AK104)</f>
        <v>875</v>
      </c>
      <c r="AL111" s="159">
        <f>IF(ZAKLAD!AK111&gt;0,ROUND(((ZAKLAD!AK97*ZAKLAD!AL97+ZAKLAD!AK98*ZAKLAD!AL98+ZAKLAD!AK99*ZAKLAD!AL99)-(ZAKLAD!AK100*ZAKLAD!AL100+ZAKLAD!AK101*ZAKLAD!AL101+ZAKLAD!AK103*ZAKLAD!AL103+ZAKLAD!AK104*ZAKLAD!AL104))/ZAKLAD!AK111,2),0)</f>
        <v>11.48</v>
      </c>
      <c r="AM111" s="185">
        <f>ZAKLAD!E111+ZAKLAD!M111+ZAKLAD!U111</f>
        <v>11203905</v>
      </c>
      <c r="AN111" s="186">
        <f>IF(ZAKLAD!AM111&gt;0,ROUND((ZAKLAD!E111*ZAKLAD!F111+ZAKLAD!M111*ZAKLAD!N111+ZAKLAD!U111*ZAKLAD!V111)/ZAKLAD!AM111,2),0)</f>
        <v>5.25</v>
      </c>
      <c r="AO111" s="189">
        <f>ZAKLAD!G111+ZAKLAD!O111+ZAKLAD!W111+ZAKLAD!AG111</f>
        <v>15801226</v>
      </c>
      <c r="AP111" s="186">
        <f>IF(ZAKLAD!AO111&gt;0,ROUND((ZAKLAD!G111*ZAKLAD!H111+ZAKLAD!O111*ZAKLAD!P111+ZAKLAD!W111*ZAKLAD!X111+ZAKLAD!AG111*ZAKLAD!AH111)/ZAKLAD!AO111,2),0)</f>
        <v>5.69</v>
      </c>
      <c r="AQ111" s="189">
        <f>ZAKLAD!I111+ZAKLAD!Q111+ZAKLAD!Y111</f>
        <v>1182298</v>
      </c>
      <c r="AR111" s="191">
        <f>IF(ZAKLAD!AQ111&gt;0,ROUND((ZAKLAD!I111*ZAKLAD!J111+ZAKLAD!Q111*ZAKLAD!R111+ZAKLAD!Y111*ZAKLAD!Z111)/ZAKLAD!AQ111,2),0)</f>
        <v>5.39</v>
      </c>
      <c r="AS111" s="189">
        <f>ZAKLAD!AE111+ZAKLAD!AG111+ZAKLAD!AI111</f>
        <v>7926408</v>
      </c>
      <c r="AT111" s="186">
        <f>IF(ZAKLAD!AS111&gt;0,ROUND((ZAKLAD!AE111*ZAKLAD!AF111+ZAKLAD!AG111*ZAKLAD!AH111+ZAKLAD!AI111*ZAKLAD!AJ111)/ZAKLAD!AS111,2),0)</f>
        <v>7.69</v>
      </c>
      <c r="AU111" s="189">
        <f>ZAKLAD!C111-(ZAKLAD!AC111+ZAKLAD!AI111)</f>
        <v>28212779</v>
      </c>
      <c r="AV111" s="159">
        <f>IF(ZAKLAD!AU111&gt;0,ROUND((ZAKLAD!E111*ZAKLAD!F111+ZAKLAD!G111*ZAKLAD!H111+ZAKLAD!I111*ZAKLAD!J111+ZAKLAD!M111*ZAKLAD!N111+ZAKLAD!O111*ZAKLAD!P111+ZAKLAD!Q111*ZAKLAD!R111+ZAKLAD!U111*ZAKLAD!V111+ZAKLAD!W111*ZAKLAD!X111+ZAKLAD!Y111*ZAKLAD!Z111+ZAKLAD!AE111*ZAKLAD!AF111+ZAKLAD!AG111*ZAKLAD!AH111+ZAKLAD!AK111*ZAKLAD!AL111)/ZAKLAD!AU111,2),0)</f>
        <v>5.5</v>
      </c>
    </row>
    <row r="112" spans="1:48" ht="8.25" customHeight="1">
      <c r="A112" s="14"/>
      <c r="B112" s="192"/>
      <c r="C112" s="193"/>
      <c r="D112" s="194"/>
      <c r="E112" s="193"/>
      <c r="F112" s="14"/>
      <c r="G112" s="193"/>
      <c r="H112" s="14"/>
      <c r="I112" s="193"/>
      <c r="J112" s="194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4"/>
      <c r="AE112" s="193"/>
      <c r="AF112" s="193"/>
      <c r="AG112" s="193"/>
      <c r="AH112" s="194"/>
      <c r="AI112" s="193"/>
      <c r="AJ112" s="194"/>
      <c r="AK112" s="193"/>
      <c r="AL112" s="194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4"/>
    </row>
    <row r="113" spans="1:48" ht="12" customHeight="1">
      <c r="A113" s="42"/>
      <c r="B113" s="14"/>
      <c r="C113" s="193"/>
      <c r="D113" s="194"/>
      <c r="E113" s="193"/>
      <c r="F113" s="14"/>
      <c r="G113" s="193"/>
      <c r="H113" s="14"/>
      <c r="I113" s="193"/>
      <c r="J113" s="194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4"/>
      <c r="AE113" s="193"/>
      <c r="AF113" s="193"/>
      <c r="AG113" s="193"/>
      <c r="AH113" s="194"/>
      <c r="AI113" s="193"/>
      <c r="AJ113" s="194"/>
      <c r="AK113" s="193"/>
      <c r="AL113" s="194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4"/>
    </row>
    <row r="114" spans="1:48" ht="12" customHeight="1">
      <c r="A114" s="42"/>
      <c r="B114" s="14"/>
      <c r="C114" s="193"/>
      <c r="D114" s="194"/>
      <c r="E114" s="193"/>
      <c r="F114" s="14"/>
      <c r="G114" s="193"/>
      <c r="H114" s="14"/>
      <c r="I114" s="193"/>
      <c r="J114" s="194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4"/>
      <c r="AE114" s="193"/>
      <c r="AF114" s="193"/>
      <c r="AG114" s="193"/>
      <c r="AH114" s="194"/>
      <c r="AI114" s="193"/>
      <c r="AJ114" s="194"/>
      <c r="AK114" s="193"/>
      <c r="AL114" s="194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4"/>
    </row>
    <row r="115" spans="1:48" ht="13.5" customHeight="1">
      <c r="A115" s="3" t="s">
        <v>0</v>
      </c>
      <c r="B115" s="4"/>
      <c r="C115" s="4"/>
      <c r="D115" s="5"/>
      <c r="E115" s="4"/>
      <c r="F115" s="4"/>
      <c r="G115" s="6"/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8" t="s">
        <v>1</v>
      </c>
      <c r="AB115" s="9"/>
      <c r="AC115" s="4"/>
      <c r="AD115" s="4"/>
      <c r="AE115" s="4"/>
      <c r="AF115" s="4"/>
      <c r="AG115" s="4"/>
      <c r="AH115" s="4"/>
      <c r="AI115" s="4"/>
      <c r="AJ115" s="1"/>
      <c r="AK115" s="7"/>
      <c r="AL115" s="7"/>
      <c r="AU115" s="8" t="s">
        <v>1</v>
      </c>
      <c r="AV115" s="9"/>
    </row>
    <row r="116" spans="1:48" ht="15" customHeight="1">
      <c r="A116" s="10" t="s">
        <v>2</v>
      </c>
      <c r="B116" s="11"/>
      <c r="C116" s="12"/>
      <c r="D116" s="12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2" t="s">
        <v>91</v>
      </c>
      <c r="AB116" s="12"/>
      <c r="AC116" s="13" t="s">
        <v>2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U116" s="12" t="s">
        <v>92</v>
      </c>
      <c r="AV116" s="12"/>
    </row>
    <row r="117" spans="1:38" ht="12.75" customHeight="1">
      <c r="A117" s="4"/>
      <c r="B117" s="4"/>
      <c r="C117" s="11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4"/>
      <c r="AJ117" s="4"/>
      <c r="AK117" s="4"/>
      <c r="AL117" s="4"/>
    </row>
    <row r="118" spans="1:38" ht="11.25" customHeight="1">
      <c r="A118" s="14" t="s">
        <v>5</v>
      </c>
      <c r="B118" s="1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1"/>
      <c r="AK118" s="1"/>
      <c r="AL118" s="4"/>
    </row>
    <row r="119" spans="1:38" ht="15" customHeight="1">
      <c r="A119" s="16" t="str">
        <f>A82</f>
        <v>Banky celkom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9"/>
      <c r="Z119" s="17" t="s">
        <v>7</v>
      </c>
      <c r="AA119" s="17" t="str">
        <f>AA5</f>
        <v>31.7.2004</v>
      </c>
      <c r="AB119" s="19"/>
      <c r="AC119" s="4"/>
      <c r="AD119" s="4"/>
      <c r="AE119" s="4"/>
      <c r="AF119" s="4"/>
      <c r="AG119" s="4"/>
      <c r="AH119" s="4"/>
      <c r="AI119" s="4"/>
      <c r="AJ119" s="17"/>
      <c r="AK119" s="20"/>
      <c r="AL119" s="4"/>
    </row>
    <row r="120" spans="1:38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9"/>
      <c r="Z120" s="17" t="s">
        <v>9</v>
      </c>
      <c r="AA120" s="17" t="str">
        <f>AA6</f>
        <v>CELKOM</v>
      </c>
      <c r="AB120" s="19"/>
      <c r="AC120" s="4"/>
      <c r="AD120" s="4"/>
      <c r="AE120" s="1"/>
      <c r="AF120" s="1"/>
      <c r="AG120" s="1"/>
      <c r="AH120" s="4"/>
      <c r="AI120" s="1"/>
      <c r="AJ120" s="17"/>
      <c r="AK120" s="16"/>
      <c r="AL120" s="4"/>
    </row>
    <row r="121" spans="1:38" ht="12.75" customHeight="1">
      <c r="A121" s="1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1"/>
      <c r="AF121" s="1"/>
      <c r="AG121" s="1"/>
      <c r="AH121" s="4"/>
      <c r="AI121" s="1"/>
      <c r="AJ121" s="1"/>
      <c r="AK121" s="1"/>
      <c r="AL121" s="4"/>
    </row>
    <row r="122" spans="1:38" ht="12.75" customHeight="1">
      <c r="A122" s="1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2.75" customHeight="1">
      <c r="A123" s="1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48" ht="12.75" customHeight="1" thickBot="1">
      <c r="A124" s="1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21" t="s">
        <v>11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21"/>
      <c r="AV124" s="21" t="s">
        <v>11</v>
      </c>
    </row>
    <row r="125" spans="1:48" ht="22.5" customHeight="1">
      <c r="A125" s="22"/>
      <c r="B125" s="23"/>
      <c r="C125" s="24" t="s">
        <v>12</v>
      </c>
      <c r="D125" s="25"/>
      <c r="E125" s="26" t="s">
        <v>13</v>
      </c>
      <c r="F125" s="27"/>
      <c r="G125" s="27"/>
      <c r="H125" s="27"/>
      <c r="I125" s="27"/>
      <c r="J125" s="27"/>
      <c r="K125" s="28"/>
      <c r="L125" s="25"/>
      <c r="M125" s="29" t="s">
        <v>14</v>
      </c>
      <c r="N125" s="28"/>
      <c r="O125" s="28"/>
      <c r="P125" s="28"/>
      <c r="Q125" s="28"/>
      <c r="R125" s="28"/>
      <c r="S125" s="28"/>
      <c r="T125" s="25"/>
      <c r="U125" s="29" t="s">
        <v>15</v>
      </c>
      <c r="V125" s="28"/>
      <c r="W125" s="28"/>
      <c r="X125" s="28"/>
      <c r="Y125" s="28"/>
      <c r="Z125" s="28"/>
      <c r="AA125" s="28"/>
      <c r="AB125" s="25"/>
      <c r="AC125" s="164" t="s">
        <v>16</v>
      </c>
      <c r="AD125" s="25"/>
      <c r="AE125" s="29" t="s">
        <v>17</v>
      </c>
      <c r="AF125" s="30"/>
      <c r="AG125" s="29" t="s">
        <v>18</v>
      </c>
      <c r="AH125" s="25"/>
      <c r="AI125" s="29" t="s">
        <v>19</v>
      </c>
      <c r="AJ125" s="25"/>
      <c r="AK125" s="29" t="s">
        <v>20</v>
      </c>
      <c r="AL125" s="31"/>
      <c r="AM125" s="32" t="s">
        <v>21</v>
      </c>
      <c r="AN125" s="33"/>
      <c r="AO125" s="34"/>
      <c r="AP125" s="34"/>
      <c r="AQ125" s="34"/>
      <c r="AR125" s="35"/>
      <c r="AS125" s="32" t="s">
        <v>22</v>
      </c>
      <c r="AT125" s="36"/>
      <c r="AU125" s="37" t="s">
        <v>23</v>
      </c>
      <c r="AV125" s="38"/>
    </row>
    <row r="126" spans="1:48" ht="12.75" customHeight="1">
      <c r="A126" s="39"/>
      <c r="B126" s="40"/>
      <c r="C126" s="43"/>
      <c r="D126" s="44"/>
      <c r="E126" s="45"/>
      <c r="F126" s="46"/>
      <c r="G126" s="45"/>
      <c r="H126" s="46"/>
      <c r="I126" s="47"/>
      <c r="J126" s="46"/>
      <c r="K126" s="13"/>
      <c r="L126" s="48"/>
      <c r="M126" s="49"/>
      <c r="N126" s="46"/>
      <c r="O126" s="45"/>
      <c r="P126" s="49" t="s">
        <v>24</v>
      </c>
      <c r="Q126" s="50"/>
      <c r="R126" s="46"/>
      <c r="S126" s="10"/>
      <c r="T126" s="51"/>
      <c r="U126" s="45"/>
      <c r="V126" s="46"/>
      <c r="W126" s="45"/>
      <c r="X126" s="46"/>
      <c r="Y126" s="47"/>
      <c r="Z126" s="46"/>
      <c r="AA126" s="52"/>
      <c r="AB126" s="48"/>
      <c r="AC126" s="165" t="s">
        <v>25</v>
      </c>
      <c r="AD126" s="51"/>
      <c r="AE126" s="50" t="s">
        <v>26</v>
      </c>
      <c r="AF126" s="51"/>
      <c r="AG126" s="53"/>
      <c r="AH126" s="51"/>
      <c r="AI126" s="53"/>
      <c r="AJ126" s="51"/>
      <c r="AK126" s="46"/>
      <c r="AL126" s="54"/>
      <c r="AM126" s="55"/>
      <c r="AN126" s="55"/>
      <c r="AO126" s="56"/>
      <c r="AP126" s="55"/>
      <c r="AQ126" s="57"/>
      <c r="AR126" s="58"/>
      <c r="AS126" s="59"/>
      <c r="AT126" s="60"/>
      <c r="AU126" s="14"/>
      <c r="AV126" s="61"/>
    </row>
    <row r="127" spans="1:48" ht="12.75" customHeight="1">
      <c r="A127" s="39"/>
      <c r="B127" s="40"/>
      <c r="C127" s="62"/>
      <c r="D127" s="63"/>
      <c r="E127" s="64" t="s">
        <v>27</v>
      </c>
      <c r="F127" s="65"/>
      <c r="G127" s="64" t="s">
        <v>28</v>
      </c>
      <c r="H127" s="65"/>
      <c r="I127" s="66" t="s">
        <v>29</v>
      </c>
      <c r="J127" s="67"/>
      <c r="K127" s="68" t="s">
        <v>30</v>
      </c>
      <c r="L127" s="69"/>
      <c r="M127" s="64" t="s">
        <v>31</v>
      </c>
      <c r="N127" s="65"/>
      <c r="O127" s="64" t="s">
        <v>32</v>
      </c>
      <c r="P127" s="65"/>
      <c r="Q127" s="66" t="s">
        <v>29</v>
      </c>
      <c r="R127" s="67"/>
      <c r="S127" s="68" t="s">
        <v>30</v>
      </c>
      <c r="T127" s="69"/>
      <c r="U127" s="64" t="s">
        <v>27</v>
      </c>
      <c r="V127" s="65"/>
      <c r="W127" s="64" t="s">
        <v>28</v>
      </c>
      <c r="X127" s="65"/>
      <c r="Y127" s="66" t="s">
        <v>29</v>
      </c>
      <c r="Z127" s="67"/>
      <c r="AA127" s="70" t="s">
        <v>30</v>
      </c>
      <c r="AB127" s="69"/>
      <c r="AC127" s="138" t="s">
        <v>33</v>
      </c>
      <c r="AD127" s="51"/>
      <c r="AE127" s="71" t="s">
        <v>34</v>
      </c>
      <c r="AF127" s="51"/>
      <c r="AG127" s="72" t="s">
        <v>35</v>
      </c>
      <c r="AH127" s="51"/>
      <c r="AI127" s="72" t="s">
        <v>35</v>
      </c>
      <c r="AJ127" s="51"/>
      <c r="AK127" s="73"/>
      <c r="AL127" s="74"/>
      <c r="AM127" s="55" t="s">
        <v>36</v>
      </c>
      <c r="AN127" s="58"/>
      <c r="AO127" s="75" t="s">
        <v>37</v>
      </c>
      <c r="AP127" s="58"/>
      <c r="AQ127" s="57" t="s">
        <v>38</v>
      </c>
      <c r="AR127" s="58"/>
      <c r="AS127" s="76"/>
      <c r="AT127" s="58"/>
      <c r="AU127" s="55"/>
      <c r="AV127" s="77"/>
    </row>
    <row r="128" spans="1:48" ht="12" customHeight="1">
      <c r="A128" s="78" t="s">
        <v>39</v>
      </c>
      <c r="B128" s="40" t="s">
        <v>40</v>
      </c>
      <c r="C128" s="41"/>
      <c r="D128" s="79" t="s">
        <v>41</v>
      </c>
      <c r="E128" s="80"/>
      <c r="F128" s="80" t="s">
        <v>41</v>
      </c>
      <c r="G128" s="80"/>
      <c r="H128" s="80" t="s">
        <v>41</v>
      </c>
      <c r="I128" s="80"/>
      <c r="J128" s="80" t="s">
        <v>41</v>
      </c>
      <c r="K128" s="80"/>
      <c r="L128" s="80" t="s">
        <v>41</v>
      </c>
      <c r="M128" s="80"/>
      <c r="N128" s="80" t="s">
        <v>41</v>
      </c>
      <c r="O128" s="80"/>
      <c r="P128" s="80" t="s">
        <v>41</v>
      </c>
      <c r="Q128" s="80"/>
      <c r="R128" s="80" t="s">
        <v>41</v>
      </c>
      <c r="S128" s="80"/>
      <c r="T128" s="80" t="s">
        <v>41</v>
      </c>
      <c r="U128" s="80"/>
      <c r="V128" s="80" t="s">
        <v>41</v>
      </c>
      <c r="W128" s="80"/>
      <c r="X128" s="80" t="s">
        <v>41</v>
      </c>
      <c r="Y128" s="80"/>
      <c r="Z128" s="80" t="s">
        <v>41</v>
      </c>
      <c r="AA128" s="79"/>
      <c r="AB128" s="80" t="s">
        <v>41</v>
      </c>
      <c r="AC128" s="139"/>
      <c r="AD128" s="80" t="s">
        <v>41</v>
      </c>
      <c r="AE128" s="80"/>
      <c r="AF128" s="80" t="s">
        <v>41</v>
      </c>
      <c r="AG128" s="80"/>
      <c r="AH128" s="80" t="s">
        <v>41</v>
      </c>
      <c r="AI128" s="80"/>
      <c r="AJ128" s="80" t="s">
        <v>41</v>
      </c>
      <c r="AK128" s="79"/>
      <c r="AL128" s="81" t="s">
        <v>41</v>
      </c>
      <c r="AM128" s="82"/>
      <c r="AN128" s="79" t="s">
        <v>41</v>
      </c>
      <c r="AO128" s="82"/>
      <c r="AP128" s="79" t="s">
        <v>41</v>
      </c>
      <c r="AQ128" s="82"/>
      <c r="AR128" s="79" t="s">
        <v>41</v>
      </c>
      <c r="AS128" s="83"/>
      <c r="AT128" s="79" t="s">
        <v>41</v>
      </c>
      <c r="AU128" s="82"/>
      <c r="AV128" s="81" t="s">
        <v>41</v>
      </c>
    </row>
    <row r="129" spans="1:48" ht="12" customHeight="1">
      <c r="A129" s="39"/>
      <c r="B129" s="84"/>
      <c r="C129" s="85" t="s">
        <v>42</v>
      </c>
      <c r="D129" s="85" t="s">
        <v>43</v>
      </c>
      <c r="E129" s="85" t="s">
        <v>42</v>
      </c>
      <c r="F129" s="85" t="s">
        <v>43</v>
      </c>
      <c r="G129" s="85" t="s">
        <v>42</v>
      </c>
      <c r="H129" s="85" t="s">
        <v>43</v>
      </c>
      <c r="I129" s="85" t="s">
        <v>42</v>
      </c>
      <c r="J129" s="85" t="s">
        <v>43</v>
      </c>
      <c r="K129" s="85" t="s">
        <v>42</v>
      </c>
      <c r="L129" s="85" t="s">
        <v>43</v>
      </c>
      <c r="M129" s="85" t="s">
        <v>42</v>
      </c>
      <c r="N129" s="85" t="s">
        <v>43</v>
      </c>
      <c r="O129" s="85" t="s">
        <v>42</v>
      </c>
      <c r="P129" s="85" t="s">
        <v>43</v>
      </c>
      <c r="Q129" s="85" t="s">
        <v>42</v>
      </c>
      <c r="R129" s="85" t="s">
        <v>43</v>
      </c>
      <c r="S129" s="85" t="s">
        <v>42</v>
      </c>
      <c r="T129" s="85" t="s">
        <v>43</v>
      </c>
      <c r="U129" s="85" t="s">
        <v>42</v>
      </c>
      <c r="V129" s="85" t="s">
        <v>43</v>
      </c>
      <c r="W129" s="85" t="s">
        <v>42</v>
      </c>
      <c r="X129" s="85" t="s">
        <v>43</v>
      </c>
      <c r="Y129" s="85" t="s">
        <v>42</v>
      </c>
      <c r="Z129" s="85" t="s">
        <v>43</v>
      </c>
      <c r="AA129" s="85" t="s">
        <v>42</v>
      </c>
      <c r="AB129" s="85" t="s">
        <v>43</v>
      </c>
      <c r="AC129" s="140" t="s">
        <v>42</v>
      </c>
      <c r="AD129" s="85" t="s">
        <v>43</v>
      </c>
      <c r="AE129" s="85" t="s">
        <v>42</v>
      </c>
      <c r="AF129" s="85" t="s">
        <v>43</v>
      </c>
      <c r="AG129" s="85" t="s">
        <v>42</v>
      </c>
      <c r="AH129" s="85" t="s">
        <v>43</v>
      </c>
      <c r="AI129" s="85" t="s">
        <v>42</v>
      </c>
      <c r="AJ129" s="85" t="s">
        <v>43</v>
      </c>
      <c r="AK129" s="85" t="s">
        <v>42</v>
      </c>
      <c r="AL129" s="86" t="s">
        <v>43</v>
      </c>
      <c r="AM129" s="85" t="s">
        <v>42</v>
      </c>
      <c r="AN129" s="85" t="s">
        <v>43</v>
      </c>
      <c r="AO129" s="85" t="s">
        <v>42</v>
      </c>
      <c r="AP129" s="85" t="s">
        <v>43</v>
      </c>
      <c r="AQ129" s="85" t="s">
        <v>42</v>
      </c>
      <c r="AR129" s="85" t="s">
        <v>43</v>
      </c>
      <c r="AS129" s="87" t="s">
        <v>42</v>
      </c>
      <c r="AT129" s="85" t="s">
        <v>43</v>
      </c>
      <c r="AU129" s="85" t="s">
        <v>42</v>
      </c>
      <c r="AV129" s="86" t="s">
        <v>43</v>
      </c>
    </row>
    <row r="130" spans="1:48" ht="12" customHeight="1">
      <c r="A130" s="39"/>
      <c r="B130" s="84"/>
      <c r="C130" s="85"/>
      <c r="D130" s="85" t="s">
        <v>44</v>
      </c>
      <c r="E130" s="85"/>
      <c r="F130" s="85" t="s">
        <v>44</v>
      </c>
      <c r="G130" s="85"/>
      <c r="H130" s="85" t="s">
        <v>44</v>
      </c>
      <c r="I130" s="85"/>
      <c r="J130" s="85" t="s">
        <v>44</v>
      </c>
      <c r="K130" s="85"/>
      <c r="L130" s="85" t="s">
        <v>44</v>
      </c>
      <c r="M130" s="85"/>
      <c r="N130" s="85" t="s">
        <v>44</v>
      </c>
      <c r="O130" s="85"/>
      <c r="P130" s="85" t="s">
        <v>44</v>
      </c>
      <c r="Q130" s="85"/>
      <c r="R130" s="85" t="s">
        <v>44</v>
      </c>
      <c r="S130" s="85"/>
      <c r="T130" s="85" t="s">
        <v>44</v>
      </c>
      <c r="U130" s="85"/>
      <c r="V130" s="85" t="s">
        <v>44</v>
      </c>
      <c r="W130" s="85"/>
      <c r="X130" s="85" t="s">
        <v>44</v>
      </c>
      <c r="Y130" s="85"/>
      <c r="Z130" s="85" t="s">
        <v>44</v>
      </c>
      <c r="AA130" s="85"/>
      <c r="AB130" s="85" t="s">
        <v>44</v>
      </c>
      <c r="AC130" s="140"/>
      <c r="AD130" s="85" t="s">
        <v>44</v>
      </c>
      <c r="AE130" s="85"/>
      <c r="AF130" s="85" t="s">
        <v>44</v>
      </c>
      <c r="AG130" s="85"/>
      <c r="AH130" s="85" t="s">
        <v>44</v>
      </c>
      <c r="AI130" s="85"/>
      <c r="AJ130" s="85" t="s">
        <v>44</v>
      </c>
      <c r="AK130" s="85"/>
      <c r="AL130" s="86" t="s">
        <v>44</v>
      </c>
      <c r="AM130" s="82"/>
      <c r="AN130" s="85" t="s">
        <v>44</v>
      </c>
      <c r="AO130" s="82"/>
      <c r="AP130" s="85" t="s">
        <v>44</v>
      </c>
      <c r="AQ130" s="82"/>
      <c r="AR130" s="85" t="s">
        <v>44</v>
      </c>
      <c r="AS130" s="83"/>
      <c r="AT130" s="85" t="s">
        <v>44</v>
      </c>
      <c r="AU130" s="82"/>
      <c r="AV130" s="86" t="s">
        <v>44</v>
      </c>
    </row>
    <row r="131" spans="1:48" ht="15" customHeight="1" thickBot="1">
      <c r="A131" s="89" t="s">
        <v>45</v>
      </c>
      <c r="B131" s="90" t="s">
        <v>46</v>
      </c>
      <c r="C131" s="91">
        <v>1</v>
      </c>
      <c r="D131" s="91">
        <v>2</v>
      </c>
      <c r="E131" s="91">
        <v>3</v>
      </c>
      <c r="F131" s="91">
        <v>4</v>
      </c>
      <c r="G131" s="91">
        <v>5</v>
      </c>
      <c r="H131" s="91">
        <v>6</v>
      </c>
      <c r="I131" s="91">
        <v>7</v>
      </c>
      <c r="J131" s="91">
        <v>8</v>
      </c>
      <c r="K131" s="91">
        <v>9</v>
      </c>
      <c r="L131" s="91">
        <v>10</v>
      </c>
      <c r="M131" s="91">
        <v>11</v>
      </c>
      <c r="N131" s="91">
        <v>12</v>
      </c>
      <c r="O131" s="91">
        <v>13</v>
      </c>
      <c r="P131" s="91">
        <v>14</v>
      </c>
      <c r="Q131" s="91">
        <v>15</v>
      </c>
      <c r="R131" s="91">
        <v>16</v>
      </c>
      <c r="S131" s="91">
        <v>17</v>
      </c>
      <c r="T131" s="91">
        <v>18</v>
      </c>
      <c r="U131" s="91">
        <v>19</v>
      </c>
      <c r="V131" s="91">
        <v>20</v>
      </c>
      <c r="W131" s="91">
        <v>21</v>
      </c>
      <c r="X131" s="91">
        <v>22</v>
      </c>
      <c r="Y131" s="91">
        <v>23</v>
      </c>
      <c r="Z131" s="91">
        <v>24</v>
      </c>
      <c r="AA131" s="91">
        <v>25</v>
      </c>
      <c r="AB131" s="91">
        <v>26</v>
      </c>
      <c r="AC131" s="90">
        <v>27</v>
      </c>
      <c r="AD131" s="91">
        <v>28</v>
      </c>
      <c r="AE131" s="91">
        <v>29</v>
      </c>
      <c r="AF131" s="91">
        <v>30</v>
      </c>
      <c r="AG131" s="91">
        <v>31</v>
      </c>
      <c r="AH131" s="91">
        <v>32</v>
      </c>
      <c r="AI131" s="91">
        <v>33</v>
      </c>
      <c r="AJ131" s="91">
        <v>34</v>
      </c>
      <c r="AK131" s="91">
        <v>35</v>
      </c>
      <c r="AL131" s="93">
        <v>36</v>
      </c>
      <c r="AM131" s="91">
        <v>37</v>
      </c>
      <c r="AN131" s="91">
        <v>38</v>
      </c>
      <c r="AO131" s="91">
        <v>39</v>
      </c>
      <c r="AP131" s="91">
        <v>40</v>
      </c>
      <c r="AQ131" s="91">
        <v>41</v>
      </c>
      <c r="AR131" s="93">
        <v>42</v>
      </c>
      <c r="AS131" s="91">
        <v>43</v>
      </c>
      <c r="AT131" s="91">
        <v>44</v>
      </c>
      <c r="AU131" s="91">
        <v>45</v>
      </c>
      <c r="AV131" s="93">
        <v>46</v>
      </c>
    </row>
    <row r="132" spans="1:48" ht="15" customHeight="1" thickTop="1">
      <c r="A132" s="94" t="s">
        <v>93</v>
      </c>
      <c r="B132" s="95">
        <v>53</v>
      </c>
      <c r="C132" s="96">
        <f>ZAKLAD!C18+ZAKLAD!C58+ZAKLAD!C95</f>
        <v>307340469</v>
      </c>
      <c r="D132" s="97">
        <f>IF(ZAKLAD!C132&gt;0,ROUND((ZAKLAD!C18*ZAKLAD!D18+ZAKLAD!C58*ZAKLAD!D58+ZAKLAD!C95*ZAKLAD!D95)/ZAKLAD!C132,2),0)</f>
        <v>6.56</v>
      </c>
      <c r="E132" s="96">
        <f>ZAKLAD!E18+ZAKLAD!E58+ZAKLAD!E95</f>
        <v>31201644</v>
      </c>
      <c r="F132" s="97">
        <f>IF(ZAKLAD!E132&gt;0,ROUND((ZAKLAD!E18*ZAKLAD!F18+ZAKLAD!E58*ZAKLAD!F58+ZAKLAD!E95*ZAKLAD!F95)/ZAKLAD!E132,2),0)</f>
        <v>5.91</v>
      </c>
      <c r="G132" s="96">
        <f>ZAKLAD!G18+ZAKLAD!G58+ZAKLAD!G95</f>
        <v>102879395</v>
      </c>
      <c r="H132" s="97">
        <f>IF(ZAKLAD!G132&gt;0,ROUND((ZAKLAD!G18*ZAKLAD!H18+ZAKLAD!G58*ZAKLAD!H58+ZAKLAD!G95*ZAKLAD!H95)/ZAKLAD!G132,2),0)</f>
        <v>5.88</v>
      </c>
      <c r="I132" s="96">
        <f>ZAKLAD!I18+ZAKLAD!I58+ZAKLAD!I95</f>
        <v>19830445</v>
      </c>
      <c r="J132" s="97">
        <f>IF(ZAKLAD!I132&gt;0,ROUND((ZAKLAD!I18*ZAKLAD!J18+ZAKLAD!I58*ZAKLAD!J58+ZAKLAD!I95*ZAKLAD!J95)/ZAKLAD!I132,2),0)</f>
        <v>5.3</v>
      </c>
      <c r="K132" s="96">
        <f>ZAKLAD!K18+ZAKLAD!K58+ZAKLAD!K95</f>
        <v>153911484</v>
      </c>
      <c r="L132" s="97">
        <f>IF(ZAKLAD!K132&gt;0,ROUND((ZAKLAD!K18*ZAKLAD!L18+ZAKLAD!K58*ZAKLAD!L58+ZAKLAD!K95*ZAKLAD!L95)/ZAKLAD!K132,2),0)</f>
        <v>5.82</v>
      </c>
      <c r="M132" s="96">
        <f>ZAKLAD!M18+ZAKLAD!M58+ZAKLAD!M95</f>
        <v>288536</v>
      </c>
      <c r="N132" s="97">
        <f>IF(ZAKLAD!M132&gt;0,ROUND((ZAKLAD!M18*ZAKLAD!N18+ZAKLAD!M58*ZAKLAD!N58+ZAKLAD!M95*ZAKLAD!N95)/ZAKLAD!M132,2),0)</f>
        <v>4.9</v>
      </c>
      <c r="O132" s="96">
        <f>ZAKLAD!O18+ZAKLAD!O58+ZAKLAD!O95</f>
        <v>7136341</v>
      </c>
      <c r="P132" s="97">
        <f>IF(ZAKLAD!O132&gt;0,ROUND((ZAKLAD!O18*ZAKLAD!P18+ZAKLAD!O58*ZAKLAD!P58+ZAKLAD!O95*ZAKLAD!P95)/ZAKLAD!O132,2),0)</f>
        <v>6.38</v>
      </c>
      <c r="Q132" s="96">
        <f>ZAKLAD!Q18+ZAKLAD!Q58+ZAKLAD!Q95</f>
        <v>16769047</v>
      </c>
      <c r="R132" s="97">
        <f>IF(ZAKLAD!Q132&gt;0,ROUND((ZAKLAD!Q18*ZAKLAD!R18+ZAKLAD!Q58*ZAKLAD!R58+ZAKLAD!Q95*ZAKLAD!R95)/ZAKLAD!Q132,2),0)</f>
        <v>5.5</v>
      </c>
      <c r="S132" s="96">
        <f>ZAKLAD!S18+ZAKLAD!S58+ZAKLAD!S95</f>
        <v>24193924</v>
      </c>
      <c r="T132" s="97">
        <f>IF(ZAKLAD!S132&gt;0,ROUND((ZAKLAD!S18*ZAKLAD!T18+ZAKLAD!S58*ZAKLAD!T58+ZAKLAD!S95*ZAKLAD!T95)/ZAKLAD!S132,2),0)</f>
        <v>5.75</v>
      </c>
      <c r="U132" s="96">
        <f>ZAKLAD!U18+ZAKLAD!U58+ZAKLAD!U95</f>
        <v>1281</v>
      </c>
      <c r="V132" s="97">
        <f>IF(ZAKLAD!U132&gt;0,ROUND((ZAKLAD!U18*ZAKLAD!V18+ZAKLAD!U58*ZAKLAD!V58+ZAKLAD!U95*ZAKLAD!V95)/ZAKLAD!U132,2),0)</f>
        <v>19.73</v>
      </c>
      <c r="W132" s="96">
        <f>ZAKLAD!W18+ZAKLAD!W58+ZAKLAD!W95</f>
        <v>384</v>
      </c>
      <c r="X132" s="97">
        <f>IF(ZAKLAD!W132&gt;0,ROUND((ZAKLAD!W18*ZAKLAD!X18+ZAKLAD!W58*ZAKLAD!X58+ZAKLAD!W95*ZAKLAD!X95)/ZAKLAD!W132,2),0)</f>
        <v>17.38</v>
      </c>
      <c r="Y132" s="96">
        <f>ZAKLAD!Y18+ZAKLAD!Y58+ZAKLAD!Y95</f>
        <v>350</v>
      </c>
      <c r="Z132" s="97">
        <f>IF(ZAKLAD!Y132&gt;0,ROUND((ZAKLAD!Y18*ZAKLAD!Z18+ZAKLAD!Y58*ZAKLAD!Z58+ZAKLAD!Y95*ZAKLAD!Z95)/ZAKLAD!Y132,2),0)</f>
        <v>10.4</v>
      </c>
      <c r="AA132" s="96">
        <f>ZAKLAD!AA18+ZAKLAD!AA58+ZAKLAD!AA95</f>
        <v>2015</v>
      </c>
      <c r="AB132" s="97">
        <f>IF(ZAKLAD!AA132&gt;0,ROUND((ZAKLAD!AA18*ZAKLAD!AB18+ZAKLAD!AA58*ZAKLAD!AB58+ZAKLAD!AA95*ZAKLAD!AB95)/ZAKLAD!AA132,2),0)</f>
        <v>17.66</v>
      </c>
      <c r="AC132" s="141">
        <f>ZAKLAD!AC18+ZAKLAD!AC58+ZAKLAD!AC95</f>
        <v>18323904</v>
      </c>
      <c r="AD132" s="97">
        <f>IF(ZAKLAD!AC132&gt;0,ROUND((ZAKLAD!AC18*ZAKLAD!AD18+ZAKLAD!AC58*ZAKLAD!AD58+ZAKLAD!AC95*ZAKLAD!AD95)/ZAKLAD!AC132,2),0)</f>
        <v>6.17</v>
      </c>
      <c r="AE132" s="96">
        <f>ZAKLAD!AE18+ZAKLAD!AE58+ZAKLAD!AE95</f>
        <v>343524</v>
      </c>
      <c r="AF132" s="97">
        <f>IF(ZAKLAD!AE132&gt;0,ROUND((ZAKLAD!AE18*ZAKLAD!AF18+ZAKLAD!AE58*ZAKLAD!AF58+ZAKLAD!AE95*ZAKLAD!AF95)/ZAKLAD!AE132,2),0)</f>
        <v>7.42</v>
      </c>
      <c r="AG132" s="96">
        <f>ZAKLAD!AG18+ZAKLAD!AG58+ZAKLAD!AG95</f>
        <v>8647230</v>
      </c>
      <c r="AH132" s="97">
        <f>IF(ZAKLAD!AG132&gt;0,ROUND((ZAKLAD!AG18*ZAKLAD!AH18+ZAKLAD!AG58*ZAKLAD!AH58+ZAKLAD!AG95*ZAKLAD!AH95)/ZAKLAD!AG132,2),0)</f>
        <v>8.35</v>
      </c>
      <c r="AI132" s="96">
        <f>ZAKLAD!AI18+ZAKLAD!AI58+ZAKLAD!AI95</f>
        <v>100193663</v>
      </c>
      <c r="AJ132" s="97">
        <f>IF(ZAKLAD!AI132&gt;0,ROUND((ZAKLAD!AI18*ZAKLAD!AJ18+ZAKLAD!AI58*ZAKLAD!AJ58+ZAKLAD!AI95*ZAKLAD!AJ95)/ZAKLAD!AI132,2),0)</f>
        <v>7.78</v>
      </c>
      <c r="AK132" s="96">
        <f>ZAKLAD!AK18+ZAKLAD!AK58+ZAKLAD!AK95</f>
        <v>1724725</v>
      </c>
      <c r="AL132" s="98">
        <f>IF(ZAKLAD!AK132&gt;0,ROUND((ZAKLAD!AK18*ZAKLAD!AL18+ZAKLAD!AK58*ZAKLAD!AL58+ZAKLAD!AK95*ZAKLAD!AL95)/ZAKLAD!AK132,2),0)</f>
        <v>7.52</v>
      </c>
      <c r="AM132" s="99">
        <f>ZAKLAD!AM18+ZAKLAD!AM58+ZAKLAD!AM95</f>
        <v>31491461</v>
      </c>
      <c r="AN132" s="100">
        <f>IF(ZAKLAD!AM132&gt;0,ROUND((ZAKLAD!AM18*ZAKLAD!AN18+ZAKLAD!AM58*ZAKLAD!AN58+ZAKLAD!AM95*ZAKLAD!AN95)/ZAKLAD!AM132,2),0)</f>
        <v>5.9</v>
      </c>
      <c r="AO132" s="99">
        <f>ZAKLAD!AO18+ZAKLAD!AO58+ZAKLAD!AO95</f>
        <v>118663350</v>
      </c>
      <c r="AP132" s="100">
        <f>IF(ZAKLAD!AO132&gt;0,ROUND((ZAKLAD!AO18*ZAKLAD!AP18+ZAKLAD!AO58*ZAKLAD!AP58+ZAKLAD!AO95*ZAKLAD!AP95)/ZAKLAD!AO132,2),0)</f>
        <v>6.09</v>
      </c>
      <c r="AQ132" s="99">
        <f>ZAKLAD!AQ18+ZAKLAD!AQ58+ZAKLAD!AQ95</f>
        <v>36599842</v>
      </c>
      <c r="AR132" s="101">
        <f>IF(ZAKLAD!AQ132&gt;0,ROUND((ZAKLAD!AQ18*ZAKLAD!AR18+ZAKLAD!AQ58*ZAKLAD!AR58+ZAKLAD!AQ95*ZAKLAD!AR95)/ZAKLAD!AQ132,2),0)</f>
        <v>5.39</v>
      </c>
      <c r="AS132" s="99">
        <f>ZAKLAD!AS18+ZAKLAD!AS58+ZAKLAD!AS95</f>
        <v>109184417</v>
      </c>
      <c r="AT132" s="100">
        <f>IF(ZAKLAD!AS132&gt;0,ROUND((ZAKLAD!AS18*ZAKLAD!AT18+ZAKLAD!AS58*ZAKLAD!AT58+ZAKLAD!AS95*ZAKLAD!AT95)/ZAKLAD!AS132,2),0)</f>
        <v>7.83</v>
      </c>
      <c r="AU132" s="99">
        <f>ZAKLAD!AU18+ZAKLAD!AU58+ZAKLAD!AU95</f>
        <v>188822902</v>
      </c>
      <c r="AV132" s="101">
        <f>IF(ZAKLAD!AU132&gt;0,ROUND((ZAKLAD!AU18*ZAKLAD!AV18+ZAKLAD!AU58*ZAKLAD!AV58+ZAKLAD!AU95*ZAKLAD!AV95)/ZAKLAD!AU132,2),0)</f>
        <v>5.94</v>
      </c>
    </row>
    <row r="133" spans="1:48" ht="15" customHeight="1">
      <c r="A133" s="102" t="s">
        <v>48</v>
      </c>
      <c r="B133" s="103">
        <v>54</v>
      </c>
      <c r="C133" s="104">
        <f>ZAKLAD!C19+ZAKLAD!C59+ZAKLAD!C96</f>
        <v>295909305</v>
      </c>
      <c r="D133" s="105">
        <f>IF(ZAKLAD!C133&gt;0,ROUND((ZAKLAD!C19*ZAKLAD!D19+ZAKLAD!C59*ZAKLAD!D59+ZAKLAD!C96*ZAKLAD!D96)/ZAKLAD!C133,2),0)</f>
        <v>6.81</v>
      </c>
      <c r="E133" s="104">
        <f>ZAKLAD!E19+ZAKLAD!E59+ZAKLAD!E96</f>
        <v>30849297</v>
      </c>
      <c r="F133" s="105">
        <f>IF(ZAKLAD!E133&gt;0,ROUND((ZAKLAD!E19*ZAKLAD!F19+ZAKLAD!E59*ZAKLAD!F59+ZAKLAD!E96*ZAKLAD!F96)/ZAKLAD!E133,2),0)</f>
        <v>5.98</v>
      </c>
      <c r="G133" s="104">
        <f>ZAKLAD!G19+ZAKLAD!G59+ZAKLAD!G96</f>
        <v>93329485</v>
      </c>
      <c r="H133" s="105">
        <f>IF(ZAKLAD!G133&gt;0,ROUND((ZAKLAD!G19*ZAKLAD!H19+ZAKLAD!G59*ZAKLAD!H59+ZAKLAD!G96*ZAKLAD!H96)/ZAKLAD!G133,2),0)</f>
        <v>6.48</v>
      </c>
      <c r="I133" s="104">
        <f>ZAKLAD!I19+ZAKLAD!I59+ZAKLAD!I96</f>
        <v>19052822</v>
      </c>
      <c r="J133" s="105">
        <f>IF(ZAKLAD!I133&gt;0,ROUND((ZAKLAD!I19*ZAKLAD!J19+ZAKLAD!I59*ZAKLAD!J59+ZAKLAD!I96*ZAKLAD!J96)/ZAKLAD!I133,2),0)</f>
        <v>5.52</v>
      </c>
      <c r="K133" s="104">
        <f>ZAKLAD!K19+ZAKLAD!K59+ZAKLAD!K96</f>
        <v>143231604</v>
      </c>
      <c r="L133" s="105">
        <f>IF(ZAKLAD!K133&gt;0,ROUND((ZAKLAD!K19*ZAKLAD!L19+ZAKLAD!K59*ZAKLAD!L59+ZAKLAD!K96*ZAKLAD!L96)/ZAKLAD!K133,2),0)</f>
        <v>6.25</v>
      </c>
      <c r="M133" s="104">
        <f>ZAKLAD!M19+ZAKLAD!M59+ZAKLAD!M96</f>
        <v>288536</v>
      </c>
      <c r="N133" s="105">
        <f>IF(ZAKLAD!M133&gt;0,ROUND((ZAKLAD!M19*ZAKLAD!N19+ZAKLAD!M59*ZAKLAD!N59+ZAKLAD!M96*ZAKLAD!N96)/ZAKLAD!M133,2),0)</f>
        <v>4.9</v>
      </c>
      <c r="O133" s="104">
        <f>ZAKLAD!O19+ZAKLAD!O59+ZAKLAD!O96</f>
        <v>7136341</v>
      </c>
      <c r="P133" s="105">
        <f>IF(ZAKLAD!O133&gt;0,ROUND((ZAKLAD!O19*ZAKLAD!P19+ZAKLAD!O59*ZAKLAD!P59+ZAKLAD!O96*ZAKLAD!P96)/ZAKLAD!O133,2),0)</f>
        <v>6.38</v>
      </c>
      <c r="Q133" s="104">
        <f>ZAKLAD!Q19+ZAKLAD!Q59+ZAKLAD!Q96</f>
        <v>16769036</v>
      </c>
      <c r="R133" s="105">
        <f>IF(ZAKLAD!Q133&gt;0,ROUND((ZAKLAD!Q19*ZAKLAD!R19+ZAKLAD!Q59*ZAKLAD!R59+ZAKLAD!Q96*ZAKLAD!R96)/ZAKLAD!Q133,2),0)</f>
        <v>5.5</v>
      </c>
      <c r="S133" s="104">
        <f>ZAKLAD!S19+ZAKLAD!S59+ZAKLAD!S96</f>
        <v>24193913</v>
      </c>
      <c r="T133" s="105">
        <f>IF(ZAKLAD!S133&gt;0,ROUND((ZAKLAD!S19*ZAKLAD!T19+ZAKLAD!S59*ZAKLAD!T59+ZAKLAD!S96*ZAKLAD!T96)/ZAKLAD!S133,2),0)</f>
        <v>5.75</v>
      </c>
      <c r="U133" s="104">
        <f>ZAKLAD!U19+ZAKLAD!U59+ZAKLAD!U96</f>
        <v>1281</v>
      </c>
      <c r="V133" s="105">
        <f>IF(ZAKLAD!U133&gt;0,ROUND((ZAKLAD!U19*ZAKLAD!V19+ZAKLAD!U59*ZAKLAD!V59+ZAKLAD!U96*ZAKLAD!V96)/ZAKLAD!U133,2),0)</f>
        <v>19.73</v>
      </c>
      <c r="W133" s="104">
        <f>ZAKLAD!W19+ZAKLAD!W59+ZAKLAD!W96</f>
        <v>384</v>
      </c>
      <c r="X133" s="105">
        <f>IF(ZAKLAD!W133&gt;0,ROUND((ZAKLAD!W19*ZAKLAD!X19+ZAKLAD!W59*ZAKLAD!X59+ZAKLAD!W96*ZAKLAD!X96)/ZAKLAD!W133,2),0)</f>
        <v>17.38</v>
      </c>
      <c r="Y133" s="104">
        <f>ZAKLAD!Y19+ZAKLAD!Y59+ZAKLAD!Y96</f>
        <v>154</v>
      </c>
      <c r="Z133" s="105">
        <f>IF(ZAKLAD!Y133&gt;0,ROUND((ZAKLAD!Y19*ZAKLAD!Z19+ZAKLAD!Y59*ZAKLAD!Z59+ZAKLAD!Y96*ZAKLAD!Z96)/ZAKLAD!Y133,2),0)</f>
        <v>23.63</v>
      </c>
      <c r="AA133" s="104">
        <f>ZAKLAD!AA19+ZAKLAD!AA59+ZAKLAD!AA96</f>
        <v>1819</v>
      </c>
      <c r="AB133" s="105">
        <f>IF(ZAKLAD!AA133&gt;0,ROUND((ZAKLAD!AA19*ZAKLAD!AB19+ZAKLAD!AA59*ZAKLAD!AB59+ZAKLAD!AA96*ZAKLAD!AB96)/ZAKLAD!AA133,2),0)</f>
        <v>19.56</v>
      </c>
      <c r="AC133" s="116">
        <f>ZAKLAD!AC19+ZAKLAD!AC59+ZAKLAD!AC96</f>
        <v>18323904</v>
      </c>
      <c r="AD133" s="105">
        <f>IF(ZAKLAD!AC133&gt;0,ROUND((ZAKLAD!AC19*ZAKLAD!AD19+ZAKLAD!AC59*ZAKLAD!AD59+ZAKLAD!AC96*ZAKLAD!AD96)/ZAKLAD!AC133,2),0)</f>
        <v>6.17</v>
      </c>
      <c r="AE133" s="104">
        <f>ZAKLAD!AE19+ZAKLAD!AE59+ZAKLAD!AE96</f>
        <v>343497</v>
      </c>
      <c r="AF133" s="105">
        <f>IF(ZAKLAD!AE133&gt;0,ROUND((ZAKLAD!AE19*ZAKLAD!AF19+ZAKLAD!AE59*ZAKLAD!AF59+ZAKLAD!AE96*ZAKLAD!AF96)/ZAKLAD!AE133,2),0)</f>
        <v>7.42</v>
      </c>
      <c r="AG133" s="104">
        <f>ZAKLAD!AG19+ZAKLAD!AG59+ZAKLAD!AG96</f>
        <v>8089356</v>
      </c>
      <c r="AH133" s="105">
        <f>IF(ZAKLAD!AG133&gt;0,ROUND((ZAKLAD!AG19*ZAKLAD!AH19+ZAKLAD!AG59*ZAKLAD!AH59+ZAKLAD!AG96*ZAKLAD!AH96)/ZAKLAD!AG133,2),0)</f>
        <v>8.93</v>
      </c>
      <c r="AI133" s="104">
        <f>ZAKLAD!AI19+ZAKLAD!AI59+ZAKLAD!AI96</f>
        <v>100009128</v>
      </c>
      <c r="AJ133" s="105">
        <f>IF(ZAKLAD!AI133&gt;0,ROUND((ZAKLAD!AI19*ZAKLAD!AJ19+ZAKLAD!AI59*ZAKLAD!AJ59+ZAKLAD!AI96*ZAKLAD!AJ96)/ZAKLAD!AI133,2),0)</f>
        <v>7.8</v>
      </c>
      <c r="AK133" s="104">
        <f>ZAKLAD!AK19+ZAKLAD!AK59+ZAKLAD!AK96</f>
        <v>1716084</v>
      </c>
      <c r="AL133" s="106">
        <f>IF(ZAKLAD!AK133&gt;0,ROUND((ZAKLAD!AK19*ZAKLAD!AL19+ZAKLAD!AK59*ZAKLAD!AL59+ZAKLAD!AK96*ZAKLAD!AL96)/ZAKLAD!AK133,2),0)</f>
        <v>7.56</v>
      </c>
      <c r="AM133" s="107">
        <f>ZAKLAD!AM19+ZAKLAD!AM59+ZAKLAD!AM96</f>
        <v>31139114</v>
      </c>
      <c r="AN133" s="108">
        <f>IF(ZAKLAD!AM133&gt;0,ROUND((ZAKLAD!AM19*ZAKLAD!AN19+ZAKLAD!AM59*ZAKLAD!AN59+ZAKLAD!AM96*ZAKLAD!AN96)/ZAKLAD!AM133,2),0)</f>
        <v>5.97</v>
      </c>
      <c r="AO133" s="107">
        <f>ZAKLAD!AO19+ZAKLAD!AO59+ZAKLAD!AO96</f>
        <v>108555566</v>
      </c>
      <c r="AP133" s="108">
        <f>IF(ZAKLAD!AO133&gt;0,ROUND((ZAKLAD!AO19*ZAKLAD!AP19+ZAKLAD!AO59*ZAKLAD!AP59+ZAKLAD!AO96*ZAKLAD!AP96)/ZAKLAD!AO133,2),0)</f>
        <v>6.66</v>
      </c>
      <c r="AQ133" s="107">
        <f>ZAKLAD!AQ19+ZAKLAD!AQ59+ZAKLAD!AQ96</f>
        <v>35822012</v>
      </c>
      <c r="AR133" s="109">
        <f>IF(ZAKLAD!AQ133&gt;0,ROUND((ZAKLAD!AQ19*ZAKLAD!AR19+ZAKLAD!AQ59*ZAKLAD!AR59+ZAKLAD!AQ96*ZAKLAD!AR96)/ZAKLAD!AQ133,2),0)</f>
        <v>5.51</v>
      </c>
      <c r="AS133" s="107">
        <f>ZAKLAD!AS19+ZAKLAD!AS59+ZAKLAD!AS96</f>
        <v>108441981</v>
      </c>
      <c r="AT133" s="108">
        <f>IF(ZAKLAD!AS133&gt;0,ROUND((ZAKLAD!AS19*ZAKLAD!AT19+ZAKLAD!AS59*ZAKLAD!AT59+ZAKLAD!AS96*ZAKLAD!AT96)/ZAKLAD!AS133,2),0)</f>
        <v>7.88</v>
      </c>
      <c r="AU133" s="107">
        <f>ZAKLAD!AU19+ZAKLAD!AU59+ZAKLAD!AU96</f>
        <v>177576273</v>
      </c>
      <c r="AV133" s="109">
        <f>IF(ZAKLAD!AU133&gt;0,ROUND((ZAKLAD!AU19*ZAKLAD!AV19+ZAKLAD!AU59*ZAKLAD!AV59+ZAKLAD!AU96*ZAKLAD!AV96)/ZAKLAD!AU133,2),0)</f>
        <v>6.31</v>
      </c>
    </row>
    <row r="134" spans="1:48" ht="15" customHeight="1">
      <c r="A134" s="110" t="s">
        <v>49</v>
      </c>
      <c r="B134" s="119">
        <v>55</v>
      </c>
      <c r="C134" s="120">
        <f>ZAKLAD!C20</f>
        <v>26921465</v>
      </c>
      <c r="D134" s="121">
        <f>ZAKLAD!D20</f>
        <v>7.87</v>
      </c>
      <c r="E134" s="120">
        <f>ZAKLAD!E20</f>
        <v>765629</v>
      </c>
      <c r="F134" s="121">
        <f>ZAKLAD!F20</f>
        <v>6.917</v>
      </c>
      <c r="G134" s="120">
        <f>ZAKLAD!G20</f>
        <v>14724730</v>
      </c>
      <c r="H134" s="121">
        <f>ZAKLAD!H20</f>
        <v>6.98</v>
      </c>
      <c r="I134" s="120">
        <f>ZAKLAD!I20</f>
        <v>3273624</v>
      </c>
      <c r="J134" s="121">
        <f>ZAKLAD!J20</f>
        <v>6.135</v>
      </c>
      <c r="K134" s="120">
        <f>ZAKLAD!K20</f>
        <v>18763983</v>
      </c>
      <c r="L134" s="121">
        <f>ZAKLAD!L20</f>
        <v>6.83</v>
      </c>
      <c r="M134" s="120">
        <f>ZAKLAD!M20</f>
        <v>439</v>
      </c>
      <c r="N134" s="121">
        <f>ZAKLAD!N20</f>
        <v>13.25</v>
      </c>
      <c r="O134" s="120">
        <f>ZAKLAD!O20</f>
        <v>789808</v>
      </c>
      <c r="P134" s="121">
        <f>ZAKLAD!P20</f>
        <v>8.504</v>
      </c>
      <c r="Q134" s="120">
        <f>ZAKLAD!Q20</f>
        <v>404095</v>
      </c>
      <c r="R134" s="121">
        <f>ZAKLAD!R20</f>
        <v>7.583</v>
      </c>
      <c r="S134" s="120">
        <f>ZAKLAD!S20</f>
        <v>1194342</v>
      </c>
      <c r="T134" s="121">
        <f>ZAKLAD!T20</f>
        <v>8.19</v>
      </c>
      <c r="U134" s="120">
        <f>ZAKLAD!U20</f>
        <v>1281</v>
      </c>
      <c r="V134" s="121">
        <f>ZAKLAD!V20</f>
        <v>19.73</v>
      </c>
      <c r="W134" s="120">
        <f>ZAKLAD!W20</f>
        <v>384</v>
      </c>
      <c r="X134" s="121">
        <f>ZAKLAD!X20</f>
        <v>17.375</v>
      </c>
      <c r="Y134" s="120">
        <f>ZAKLAD!Y20</f>
        <v>145</v>
      </c>
      <c r="Z134" s="121">
        <f>ZAKLAD!Z20</f>
        <v>24.691</v>
      </c>
      <c r="AA134" s="120">
        <f>ZAKLAD!AA20</f>
        <v>1810</v>
      </c>
      <c r="AB134" s="121">
        <f>ZAKLAD!AB20</f>
        <v>19.63</v>
      </c>
      <c r="AC134" s="249">
        <f>ZAKLAD!AC20</f>
        <v>19211</v>
      </c>
      <c r="AD134" s="121">
        <f>ZAKLAD!AD20</f>
        <v>8.061</v>
      </c>
      <c r="AE134" s="120">
        <f>ZAKLAD!AE20</f>
        <v>5520</v>
      </c>
      <c r="AF134" s="121">
        <f>ZAKLAD!AF20</f>
        <v>9.292</v>
      </c>
      <c r="AG134" s="120">
        <f>ZAKLAD!AG20</f>
        <v>2202854</v>
      </c>
      <c r="AH134" s="121">
        <f>ZAKLAD!AH20</f>
        <v>9.075</v>
      </c>
      <c r="AI134" s="120">
        <f>ZAKLAD!AI20</f>
        <v>4579566</v>
      </c>
      <c r="AJ134" s="121">
        <f>ZAKLAD!AJ20</f>
        <v>11.502</v>
      </c>
      <c r="AK134" s="120">
        <f>ZAKLAD!AK20</f>
        <v>154179</v>
      </c>
      <c r="AL134" s="245">
        <f>ZAKLAD!AL20</f>
        <v>6.354</v>
      </c>
      <c r="AM134" s="115">
        <f>ZAKLAD!AM20</f>
        <v>767349</v>
      </c>
      <c r="AN134" s="117">
        <f>ZAKLAD!AN20</f>
        <v>6.94</v>
      </c>
      <c r="AO134" s="115">
        <f>ZAKLAD!AO20</f>
        <v>17717776</v>
      </c>
      <c r="AP134" s="117">
        <f>ZAKLAD!AP20</f>
        <v>7.31</v>
      </c>
      <c r="AQ134" s="115">
        <f>ZAKLAD!AQ20</f>
        <v>3677864</v>
      </c>
      <c r="AR134" s="118">
        <f>ZAKLAD!AR20</f>
        <v>6.29</v>
      </c>
      <c r="AS134" s="115">
        <f>ZAKLAD!AS20</f>
        <v>6787940</v>
      </c>
      <c r="AT134" s="117">
        <f>ZAKLAD!AT20</f>
        <v>10.71</v>
      </c>
      <c r="AU134" s="115">
        <f>ZAKLAD!AU20</f>
        <v>22322688</v>
      </c>
      <c r="AV134" s="118">
        <f>ZAKLAD!AV20</f>
        <v>7.12</v>
      </c>
    </row>
    <row r="135" spans="1:48" ht="15" customHeight="1">
      <c r="A135" s="110" t="s">
        <v>50</v>
      </c>
      <c r="B135" s="119">
        <v>56</v>
      </c>
      <c r="C135" s="120">
        <f>ZAKLAD!C21+ZAKLAD!C60+ZAKLAD!C97</f>
        <v>64851063</v>
      </c>
      <c r="D135" s="121">
        <f>IF(ZAKLAD!C135&gt;0,ROUND((ZAKLAD!C21*ZAKLAD!D21+ZAKLAD!C60*ZAKLAD!D60+ZAKLAD!C97*ZAKLAD!D97)/ZAKLAD!C135,2),0)</f>
        <v>5.93</v>
      </c>
      <c r="E135" s="120">
        <f>ZAKLAD!E21+ZAKLAD!E60+ZAKLAD!E97</f>
        <v>13429037</v>
      </c>
      <c r="F135" s="121">
        <f>IF(ZAKLAD!E135&gt;0,ROUND((ZAKLAD!E21*ZAKLAD!F21+ZAKLAD!E60*ZAKLAD!F60+ZAKLAD!E97*ZAKLAD!F97)/ZAKLAD!E135,2),0)</f>
        <v>5.34</v>
      </c>
      <c r="G135" s="120">
        <f>ZAKLAD!G21+ZAKLAD!G60+ZAKLAD!G97</f>
        <v>28134080</v>
      </c>
      <c r="H135" s="121">
        <f>IF(ZAKLAD!G135&gt;0,ROUND((ZAKLAD!G21*ZAKLAD!H21+ZAKLAD!G60*ZAKLAD!H60+ZAKLAD!G97*ZAKLAD!H97)/ZAKLAD!G135,2),0)</f>
        <v>6.04</v>
      </c>
      <c r="I135" s="120">
        <f>ZAKLAD!I21+ZAKLAD!I60+ZAKLAD!I97</f>
        <v>3989489</v>
      </c>
      <c r="J135" s="121">
        <f>IF(ZAKLAD!I135&gt;0,ROUND((ZAKLAD!I21*ZAKLAD!J21+ZAKLAD!I60*ZAKLAD!J60+ZAKLAD!I97*ZAKLAD!J97)/ZAKLAD!I135,2),0)</f>
        <v>5.52</v>
      </c>
      <c r="K135" s="120">
        <f>ZAKLAD!K21+ZAKLAD!K60+ZAKLAD!K97</f>
        <v>45552606</v>
      </c>
      <c r="L135" s="121">
        <f>IF(ZAKLAD!K135&gt;0,ROUND((ZAKLAD!K21*ZAKLAD!L21+ZAKLAD!K60*ZAKLAD!L60+ZAKLAD!K97*ZAKLAD!L97)/ZAKLAD!K135,2),0)</f>
        <v>5.79</v>
      </c>
      <c r="M135" s="120">
        <f>ZAKLAD!M21+ZAKLAD!M60+ZAKLAD!M97</f>
        <v>357</v>
      </c>
      <c r="N135" s="121">
        <f>IF(ZAKLAD!M135&gt;0,ROUND((ZAKLAD!M21*ZAKLAD!N21+ZAKLAD!M60*ZAKLAD!N60+ZAKLAD!M97*ZAKLAD!N97)/ZAKLAD!M135,2),0)</f>
        <v>4.98</v>
      </c>
      <c r="O135" s="120">
        <f>ZAKLAD!O21+ZAKLAD!O60+ZAKLAD!O97</f>
        <v>677124</v>
      </c>
      <c r="P135" s="121">
        <f>IF(ZAKLAD!O135&gt;0,ROUND((ZAKLAD!O21*ZAKLAD!P21+ZAKLAD!O60*ZAKLAD!P60+ZAKLAD!O97*ZAKLAD!P97)/ZAKLAD!O135,2),0)</f>
        <v>7.04</v>
      </c>
      <c r="Q135" s="120">
        <f>ZAKLAD!Q21+ZAKLAD!Q60+ZAKLAD!Q97</f>
        <v>2117903</v>
      </c>
      <c r="R135" s="121">
        <f>IF(ZAKLAD!Q135&gt;0,ROUND((ZAKLAD!Q21*ZAKLAD!R21+ZAKLAD!Q60*ZAKLAD!R60+ZAKLAD!Q97*ZAKLAD!R97)/ZAKLAD!Q135,2),0)</f>
        <v>6.5</v>
      </c>
      <c r="S135" s="120">
        <f>ZAKLAD!S21+ZAKLAD!S60+ZAKLAD!S97</f>
        <v>2795384</v>
      </c>
      <c r="T135" s="121">
        <f>IF(ZAKLAD!S135&gt;0,ROUND((ZAKLAD!S21*ZAKLAD!T21+ZAKLAD!S60*ZAKLAD!T60+ZAKLAD!S97*ZAKLAD!T97)/ZAKLAD!S135,2),0)</f>
        <v>6.63</v>
      </c>
      <c r="U135" s="120">
        <f>ZAKLAD!U21+ZAKLAD!U60+ZAKLAD!U97</f>
        <v>0</v>
      </c>
      <c r="V135" s="121">
        <f>IF(ZAKLAD!U135&gt;0,ROUND((ZAKLAD!U21*ZAKLAD!V21+ZAKLAD!U60*ZAKLAD!V60+ZAKLAD!U97*ZAKLAD!V97)/ZAKLAD!U135,2),0)</f>
        <v>0</v>
      </c>
      <c r="W135" s="120">
        <f>ZAKLAD!W21+ZAKLAD!W60+ZAKLAD!W97</f>
        <v>0</v>
      </c>
      <c r="X135" s="121">
        <f>IF(ZAKLAD!W135&gt;0,ROUND((ZAKLAD!W21*ZAKLAD!X21+ZAKLAD!W60*ZAKLAD!X60+ZAKLAD!W97*ZAKLAD!X97)/ZAKLAD!W135,2),0)</f>
        <v>0</v>
      </c>
      <c r="Y135" s="120">
        <f>ZAKLAD!Y21+ZAKLAD!Y60+ZAKLAD!Y97</f>
        <v>0</v>
      </c>
      <c r="Z135" s="121">
        <f>IF(ZAKLAD!Y135&gt;0,ROUND((ZAKLAD!Y21*ZAKLAD!Z21+ZAKLAD!Y60*ZAKLAD!Z60+ZAKLAD!Y97*ZAKLAD!Z97)/ZAKLAD!Y135,2),0)</f>
        <v>0</v>
      </c>
      <c r="AA135" s="120">
        <f>ZAKLAD!AA21+ZAKLAD!AA60+ZAKLAD!AA97</f>
        <v>0</v>
      </c>
      <c r="AB135" s="121">
        <f>IF(ZAKLAD!AA135&gt;0,ROUND((ZAKLAD!AA21*ZAKLAD!AB21+ZAKLAD!AA60*ZAKLAD!AB60+ZAKLAD!AA97*ZAKLAD!AB97)/ZAKLAD!AA135,2),0)</f>
        <v>0</v>
      </c>
      <c r="AC135" s="249">
        <f>ZAKLAD!AC21+ZAKLAD!AC60+ZAKLAD!AC97</f>
        <v>13433406</v>
      </c>
      <c r="AD135" s="121">
        <f>IF(ZAKLAD!AC135&gt;0,ROUND((ZAKLAD!AC21*ZAKLAD!AD21+ZAKLAD!AC60*ZAKLAD!AD60+ZAKLAD!AC97*ZAKLAD!AD97)/ZAKLAD!AC135,2),0)</f>
        <v>5.81</v>
      </c>
      <c r="AE135" s="120">
        <f>ZAKLAD!AE21+ZAKLAD!AE60+ZAKLAD!AE97</f>
        <v>227475</v>
      </c>
      <c r="AF135" s="121">
        <f>IF(ZAKLAD!AE135&gt;0,ROUND((ZAKLAD!AE21*ZAKLAD!AF21+ZAKLAD!AE60*ZAKLAD!AF60+ZAKLAD!AE97*ZAKLAD!AF97)/ZAKLAD!AE135,2),0)</f>
        <v>7.53</v>
      </c>
      <c r="AG135" s="120">
        <f>ZAKLAD!AG21+ZAKLAD!AG60+ZAKLAD!AG97</f>
        <v>2701600</v>
      </c>
      <c r="AH135" s="121">
        <f>IF(ZAKLAD!AG135&gt;0,ROUND((ZAKLAD!AG21*ZAKLAD!AH21+ZAKLAD!AG60*ZAKLAD!AH60+ZAKLAD!AG97*ZAKLAD!AH97)/ZAKLAD!AG135,2),0)</f>
        <v>8.01</v>
      </c>
      <c r="AI135" s="120">
        <f>ZAKLAD!AI21+ZAKLAD!AI60+ZAKLAD!AI97</f>
        <v>0</v>
      </c>
      <c r="AJ135" s="121">
        <f>IF(ZAKLAD!AI135&gt;0,ROUND((ZAKLAD!AI21*ZAKLAD!AJ21+ZAKLAD!AI60*ZAKLAD!AJ60+ZAKLAD!AI97*ZAKLAD!AJ97)/ZAKLAD!AI135,2),0)</f>
        <v>0</v>
      </c>
      <c r="AK135" s="120">
        <f>ZAKLAD!AK21+ZAKLAD!AK60+ZAKLAD!AK97</f>
        <v>140592</v>
      </c>
      <c r="AL135" s="245">
        <f>IF(ZAKLAD!AK135&gt;0,ROUND((ZAKLAD!AK21*ZAKLAD!AL21+ZAKLAD!AK60*ZAKLAD!AL60+ZAKLAD!AK97*ZAKLAD!AL97)/ZAKLAD!AK135,2),0)</f>
        <v>5.12</v>
      </c>
      <c r="AM135" s="115">
        <f>ZAKLAD!AM21+ZAKLAD!AM60+ZAKLAD!AM97</f>
        <v>13429394</v>
      </c>
      <c r="AN135" s="117">
        <f>IF(ZAKLAD!AM135&gt;0,ROUND((ZAKLAD!AM21*ZAKLAD!AN21+ZAKLAD!AM60*ZAKLAD!AN60+ZAKLAD!AM97*ZAKLAD!AN97)/ZAKLAD!AM135,2),0)</f>
        <v>5.34</v>
      </c>
      <c r="AO135" s="115">
        <f>ZAKLAD!AO21+ZAKLAD!AO60+ZAKLAD!AO97</f>
        <v>31512804</v>
      </c>
      <c r="AP135" s="117">
        <f>IF(ZAKLAD!AO135&gt;0,ROUND((ZAKLAD!AO21*ZAKLAD!AP21+ZAKLAD!AO60*ZAKLAD!AP60+ZAKLAD!AO97*ZAKLAD!AP97)/ZAKLAD!AO135,2),0)</f>
        <v>6.23</v>
      </c>
      <c r="AQ135" s="115">
        <f>ZAKLAD!AQ21+ZAKLAD!AQ60+ZAKLAD!AQ97</f>
        <v>6107392</v>
      </c>
      <c r="AR135" s="118">
        <f>IF(ZAKLAD!AQ135&gt;0,ROUND((ZAKLAD!AQ21*ZAKLAD!AR21+ZAKLAD!AQ60*ZAKLAD!AR60+ZAKLAD!AQ97*ZAKLAD!AR97)/ZAKLAD!AQ135,2),0)</f>
        <v>5.86</v>
      </c>
      <c r="AS135" s="115">
        <f>ZAKLAD!AS21+ZAKLAD!AS60+ZAKLAD!AS97</f>
        <v>2929075</v>
      </c>
      <c r="AT135" s="117">
        <f>IF(ZAKLAD!AS135&gt;0,ROUND((ZAKLAD!AS21*ZAKLAD!AT21+ZAKLAD!AS60*ZAKLAD!AT60+ZAKLAD!AS97*ZAKLAD!AT97)/ZAKLAD!AS135,2),0)</f>
        <v>7.97</v>
      </c>
      <c r="AU135" s="115">
        <f>ZAKLAD!AU21+ZAKLAD!AU60+ZAKLAD!AU97</f>
        <v>51417657</v>
      </c>
      <c r="AV135" s="118">
        <f>IF(ZAKLAD!AU135&gt;0,ROUND((ZAKLAD!AU21*ZAKLAD!AV21+ZAKLAD!AU60*ZAKLAD!AV60+ZAKLAD!AU97*ZAKLAD!AV97)/ZAKLAD!AU135,2),0)</f>
        <v>5.96</v>
      </c>
    </row>
    <row r="136" spans="1:48" ht="15.75" customHeight="1">
      <c r="A136" s="125" t="s">
        <v>51</v>
      </c>
      <c r="B136" s="119">
        <v>57</v>
      </c>
      <c r="C136" s="120">
        <f>ZAKLAD!C22+ZAKLAD!C61+ZAKLAD!C98</f>
        <v>15967373</v>
      </c>
      <c r="D136" s="121">
        <f>IF(ZAKLAD!C136&gt;0,ROUND((ZAKLAD!C22*ZAKLAD!D22+ZAKLAD!C61*ZAKLAD!D61+ZAKLAD!C98*ZAKLAD!D98)/ZAKLAD!C136,2),0)</f>
        <v>13.28</v>
      </c>
      <c r="E136" s="120">
        <f>ZAKLAD!E22+ZAKLAD!E61+ZAKLAD!E98</f>
        <v>0</v>
      </c>
      <c r="F136" s="121">
        <f>IF(ZAKLAD!E136&gt;0,ROUND((ZAKLAD!E22*ZAKLAD!F22+ZAKLAD!E61*ZAKLAD!F61+ZAKLAD!E98*ZAKLAD!F98)/ZAKLAD!E136,2),0)</f>
        <v>0</v>
      </c>
      <c r="G136" s="120">
        <f>ZAKLAD!G22+ZAKLAD!G61+ZAKLAD!G98</f>
        <v>0</v>
      </c>
      <c r="H136" s="121">
        <f>IF(ZAKLAD!G136&gt;0,ROUND((ZAKLAD!G22*ZAKLAD!H22+ZAKLAD!G61*ZAKLAD!H61+ZAKLAD!G98*ZAKLAD!H98)/ZAKLAD!G136,2),0)</f>
        <v>0</v>
      </c>
      <c r="I136" s="120">
        <f>ZAKLAD!I22+ZAKLAD!I61+ZAKLAD!I98</f>
        <v>0</v>
      </c>
      <c r="J136" s="121">
        <f>IF(ZAKLAD!I136&gt;0,ROUND((ZAKLAD!I22*ZAKLAD!J22+ZAKLAD!I61*ZAKLAD!J61+ZAKLAD!I98*ZAKLAD!J98)/ZAKLAD!I136,2),0)</f>
        <v>0</v>
      </c>
      <c r="K136" s="120">
        <f>ZAKLAD!K22+ZAKLAD!K61+ZAKLAD!K98</f>
        <v>0</v>
      </c>
      <c r="L136" s="121">
        <f>IF(ZAKLAD!K136&gt;0,ROUND((ZAKLAD!K22*ZAKLAD!L22+ZAKLAD!K61*ZAKLAD!L61+ZAKLAD!K98*ZAKLAD!L98)/ZAKLAD!K136,2),0)</f>
        <v>0</v>
      </c>
      <c r="M136" s="120">
        <f>ZAKLAD!M22+ZAKLAD!M61+ZAKLAD!M98</f>
        <v>0</v>
      </c>
      <c r="N136" s="121">
        <f>IF(ZAKLAD!M136&gt;0,ROUND((ZAKLAD!M22*ZAKLAD!N22+ZAKLAD!M61*ZAKLAD!N61+ZAKLAD!M98*ZAKLAD!N98)/ZAKLAD!M136,2),0)</f>
        <v>0</v>
      </c>
      <c r="O136" s="120">
        <f>ZAKLAD!O22+ZAKLAD!O61+ZAKLAD!O98</f>
        <v>0</v>
      </c>
      <c r="P136" s="121">
        <f>IF(ZAKLAD!O136&gt;0,ROUND((ZAKLAD!O22*ZAKLAD!P22+ZAKLAD!O61*ZAKLAD!P61+ZAKLAD!O98*ZAKLAD!P98)/ZAKLAD!O136,2),0)</f>
        <v>0</v>
      </c>
      <c r="Q136" s="120">
        <f>ZAKLAD!Q22+ZAKLAD!Q61+ZAKLAD!Q98</f>
        <v>0</v>
      </c>
      <c r="R136" s="121">
        <f>IF(ZAKLAD!Q136&gt;0,ROUND((ZAKLAD!Q22*ZAKLAD!R22+ZAKLAD!Q61*ZAKLAD!R61+ZAKLAD!Q98*ZAKLAD!R98)/ZAKLAD!Q136,2),0)</f>
        <v>0</v>
      </c>
      <c r="S136" s="120">
        <f>ZAKLAD!S22+ZAKLAD!S61+ZAKLAD!S98</f>
        <v>0</v>
      </c>
      <c r="T136" s="121">
        <f>IF(ZAKLAD!S136&gt;0,ROUND((ZAKLAD!S22*ZAKLAD!T22+ZAKLAD!S61*ZAKLAD!T61+ZAKLAD!S98*ZAKLAD!T98)/ZAKLAD!S136,2),0)</f>
        <v>0</v>
      </c>
      <c r="U136" s="120">
        <f>ZAKLAD!U22+ZAKLAD!U61+ZAKLAD!U98</f>
        <v>0</v>
      </c>
      <c r="V136" s="121">
        <f>IF(ZAKLAD!U136&gt;0,ROUND((ZAKLAD!U22*ZAKLAD!V22+ZAKLAD!U61*ZAKLAD!V61+ZAKLAD!U98*ZAKLAD!V98)/ZAKLAD!U136,2),0)</f>
        <v>0</v>
      </c>
      <c r="W136" s="120">
        <f>ZAKLAD!W22+ZAKLAD!W61+ZAKLAD!W98</f>
        <v>0</v>
      </c>
      <c r="X136" s="121">
        <f>IF(ZAKLAD!W136&gt;0,ROUND((ZAKLAD!W22*ZAKLAD!X22+ZAKLAD!W61*ZAKLAD!X61+ZAKLAD!W98*ZAKLAD!X98)/ZAKLAD!W136,2),0)</f>
        <v>0</v>
      </c>
      <c r="Y136" s="120">
        <f>ZAKLAD!Y22+ZAKLAD!Y61+ZAKLAD!Y98</f>
        <v>0</v>
      </c>
      <c r="Z136" s="121">
        <f>IF(ZAKLAD!Y136&gt;0,ROUND((ZAKLAD!Y22*ZAKLAD!Z22+ZAKLAD!Y61*ZAKLAD!Z61+ZAKLAD!Y98*ZAKLAD!Z98)/ZAKLAD!Y136,2),0)</f>
        <v>0</v>
      </c>
      <c r="AA136" s="120">
        <f>ZAKLAD!AA22+ZAKLAD!AA61+ZAKLAD!AA98</f>
        <v>0</v>
      </c>
      <c r="AB136" s="121">
        <f>IF(ZAKLAD!AA136&gt;0,ROUND((ZAKLAD!AA22*ZAKLAD!AB22+ZAKLAD!AA61*ZAKLAD!AB61+ZAKLAD!AA98*ZAKLAD!AB98)/ZAKLAD!AA136,2),0)</f>
        <v>0</v>
      </c>
      <c r="AC136" s="249">
        <f>ZAKLAD!AC22+ZAKLAD!AC61+ZAKLAD!AC98</f>
        <v>0</v>
      </c>
      <c r="AD136" s="121">
        <f>IF(ZAKLAD!AC136&gt;0,ROUND((ZAKLAD!AC22*ZAKLAD!AD22+ZAKLAD!AC61*ZAKLAD!AD61+ZAKLAD!AC98*ZAKLAD!AD98)/ZAKLAD!AC136,2),0)</f>
        <v>0</v>
      </c>
      <c r="AE136" s="120">
        <f>ZAKLAD!AE22+ZAKLAD!AE61+ZAKLAD!AE98</f>
        <v>0</v>
      </c>
      <c r="AF136" s="121">
        <f>IF(ZAKLAD!AE136&gt;0,ROUND((ZAKLAD!AE22*ZAKLAD!AF22+ZAKLAD!AE61*ZAKLAD!AF61+ZAKLAD!AE98*ZAKLAD!AF98)/ZAKLAD!AE136,2),0)</f>
        <v>0</v>
      </c>
      <c r="AG136" s="120">
        <f>ZAKLAD!AG22+ZAKLAD!AG61+ZAKLAD!AG98</f>
        <v>0</v>
      </c>
      <c r="AH136" s="121">
        <f>IF(ZAKLAD!AG136&gt;0,ROUND((ZAKLAD!AG22*ZAKLAD!AH22+ZAKLAD!AG61*ZAKLAD!AH61+ZAKLAD!AG98*ZAKLAD!AH98)/ZAKLAD!AG136,2),0)</f>
        <v>0</v>
      </c>
      <c r="AI136" s="120">
        <f>ZAKLAD!AI22+ZAKLAD!AI61+ZAKLAD!AI98</f>
        <v>15958646</v>
      </c>
      <c r="AJ136" s="121">
        <f>IF(ZAKLAD!AI136&gt;0,ROUND((ZAKLAD!AI22*ZAKLAD!AJ22+ZAKLAD!AI61*ZAKLAD!AJ61+ZAKLAD!AI98*ZAKLAD!AJ98)/ZAKLAD!AI136,2),0)</f>
        <v>13.28</v>
      </c>
      <c r="AK136" s="120">
        <f>ZAKLAD!AK22+ZAKLAD!AK61+ZAKLAD!AK98</f>
        <v>8727</v>
      </c>
      <c r="AL136" s="245">
        <f>IF(ZAKLAD!AK136&gt;0,ROUND((ZAKLAD!AK22*ZAKLAD!AL22+ZAKLAD!AK61*ZAKLAD!AL61+ZAKLAD!AK98*ZAKLAD!AL98)/ZAKLAD!AK136,2),0)</f>
        <v>11.07</v>
      </c>
      <c r="AM136" s="115">
        <f>ZAKLAD!AM22+ZAKLAD!AM61+ZAKLAD!AM98</f>
        <v>0</v>
      </c>
      <c r="AN136" s="117">
        <f>IF(ZAKLAD!AM136&gt;0,ROUND((ZAKLAD!AM22*ZAKLAD!AN22+ZAKLAD!AM61*ZAKLAD!AN61+ZAKLAD!AM98*ZAKLAD!AN98)/ZAKLAD!AM136,2),0)</f>
        <v>0</v>
      </c>
      <c r="AO136" s="115">
        <f>ZAKLAD!AO22+ZAKLAD!AO61+ZAKLAD!AO98</f>
        <v>0</v>
      </c>
      <c r="AP136" s="117">
        <f>IF(ZAKLAD!AO136&gt;0,ROUND((ZAKLAD!AO22*ZAKLAD!AP22+ZAKLAD!AO61*ZAKLAD!AP61+ZAKLAD!AO98*ZAKLAD!AP98)/ZAKLAD!AO136,2),0)</f>
        <v>0</v>
      </c>
      <c r="AQ136" s="115">
        <f>ZAKLAD!AQ22+ZAKLAD!AQ61+ZAKLAD!AQ98</f>
        <v>0</v>
      </c>
      <c r="AR136" s="118">
        <f>IF(ZAKLAD!AQ136&gt;0,ROUND((ZAKLAD!AQ22*ZAKLAD!AR22+ZAKLAD!AQ61*ZAKLAD!AR61+ZAKLAD!AQ98*ZAKLAD!AR98)/ZAKLAD!AQ136,2),0)</f>
        <v>0</v>
      </c>
      <c r="AS136" s="115">
        <f>ZAKLAD!AS22+ZAKLAD!AS61+ZAKLAD!AS98</f>
        <v>15958646</v>
      </c>
      <c r="AT136" s="117">
        <f>IF(ZAKLAD!AS136&gt;0,ROUND((ZAKLAD!AS22*ZAKLAD!AT22+ZAKLAD!AS61*ZAKLAD!AT61+ZAKLAD!AS98*ZAKLAD!AT98)/ZAKLAD!AS136,2),0)</f>
        <v>13.28</v>
      </c>
      <c r="AU136" s="115">
        <f>ZAKLAD!AU22+ZAKLAD!AU61+ZAKLAD!AU98</f>
        <v>8727</v>
      </c>
      <c r="AV136" s="118">
        <f>IF(ZAKLAD!AU136&gt;0,ROUND((ZAKLAD!AU22*ZAKLAD!AV22+ZAKLAD!AU61*ZAKLAD!AV61+ZAKLAD!AU98*ZAKLAD!AV98)/ZAKLAD!AU136,2),0)</f>
        <v>11.07</v>
      </c>
    </row>
    <row r="137" spans="1:48" ht="15" customHeight="1">
      <c r="A137" s="125" t="s">
        <v>52</v>
      </c>
      <c r="B137" s="119">
        <v>58</v>
      </c>
      <c r="C137" s="120">
        <f>ZAKLAD!C23+ZAKLAD!C62+ZAKLAD!C99</f>
        <v>73942458</v>
      </c>
      <c r="D137" s="121">
        <f>IF(ZAKLAD!C137&gt;0,ROUND((ZAKLAD!C23*ZAKLAD!D23+ZAKLAD!C62*ZAKLAD!D62+ZAKLAD!C99*ZAKLAD!D99)/ZAKLAD!C137,2),0)</f>
        <v>6.16</v>
      </c>
      <c r="E137" s="120">
        <f>ZAKLAD!E23+ZAKLAD!E62+ZAKLAD!E99</f>
        <v>0</v>
      </c>
      <c r="F137" s="121">
        <f>IF(ZAKLAD!E137&gt;0,ROUND((ZAKLAD!E23*ZAKLAD!F23+ZAKLAD!E62*ZAKLAD!F62+ZAKLAD!E99*ZAKLAD!F99)/ZAKLAD!E137,2),0)</f>
        <v>0</v>
      </c>
      <c r="G137" s="120">
        <f>ZAKLAD!G23+ZAKLAD!G62+ZAKLAD!G99</f>
        <v>0</v>
      </c>
      <c r="H137" s="121">
        <f>IF(ZAKLAD!G137&gt;0,ROUND((ZAKLAD!G23*ZAKLAD!H23+ZAKLAD!G62*ZAKLAD!H62+ZAKLAD!G99*ZAKLAD!H99)/ZAKLAD!G137,2),0)</f>
        <v>0</v>
      </c>
      <c r="I137" s="120">
        <f>ZAKLAD!I23+ZAKLAD!I62+ZAKLAD!I99</f>
        <v>0</v>
      </c>
      <c r="J137" s="121">
        <f>IF(ZAKLAD!I137&gt;0,ROUND((ZAKLAD!I23*ZAKLAD!J23+ZAKLAD!I62*ZAKLAD!J62+ZAKLAD!I99*ZAKLAD!J99)/ZAKLAD!I137,2),0)</f>
        <v>0</v>
      </c>
      <c r="K137" s="120">
        <f>ZAKLAD!K23+ZAKLAD!K62+ZAKLAD!K99</f>
        <v>0</v>
      </c>
      <c r="L137" s="121">
        <f>IF(ZAKLAD!K137&gt;0,ROUND((ZAKLAD!K23*ZAKLAD!L23+ZAKLAD!K62*ZAKLAD!L62+ZAKLAD!K99*ZAKLAD!L99)/ZAKLAD!K137,2),0)</f>
        <v>0</v>
      </c>
      <c r="M137" s="120">
        <f>ZAKLAD!M23+ZAKLAD!M62+ZAKLAD!M99</f>
        <v>0</v>
      </c>
      <c r="N137" s="121">
        <f>IF(ZAKLAD!M137&gt;0,ROUND((ZAKLAD!M23*ZAKLAD!N23+ZAKLAD!M62*ZAKLAD!N62+ZAKLAD!M99*ZAKLAD!N99)/ZAKLAD!M137,2),0)</f>
        <v>0</v>
      </c>
      <c r="O137" s="120">
        <f>ZAKLAD!O23+ZAKLAD!O62+ZAKLAD!O99</f>
        <v>0</v>
      </c>
      <c r="P137" s="121">
        <f>IF(ZAKLAD!O137&gt;0,ROUND((ZAKLAD!O23*ZAKLAD!P23+ZAKLAD!O62*ZAKLAD!P62+ZAKLAD!O99*ZAKLAD!P99)/ZAKLAD!O137,2),0)</f>
        <v>0</v>
      </c>
      <c r="Q137" s="120">
        <f>ZAKLAD!Q23+ZAKLAD!Q62+ZAKLAD!Q99</f>
        <v>0</v>
      </c>
      <c r="R137" s="121">
        <f>IF(ZAKLAD!Q137&gt;0,ROUND((ZAKLAD!Q23*ZAKLAD!R23+ZAKLAD!Q62*ZAKLAD!R62+ZAKLAD!Q99*ZAKLAD!R99)/ZAKLAD!Q137,2),0)</f>
        <v>0</v>
      </c>
      <c r="S137" s="120">
        <f>ZAKLAD!S23+ZAKLAD!S62+ZAKLAD!S99</f>
        <v>0</v>
      </c>
      <c r="T137" s="121">
        <f>IF(ZAKLAD!S137&gt;0,ROUND((ZAKLAD!S23*ZAKLAD!T23+ZAKLAD!S62*ZAKLAD!T62+ZAKLAD!S99*ZAKLAD!T99)/ZAKLAD!S137,2),0)</f>
        <v>0</v>
      </c>
      <c r="U137" s="120">
        <f>ZAKLAD!U23+ZAKLAD!U62+ZAKLAD!U99</f>
        <v>0</v>
      </c>
      <c r="V137" s="121">
        <f>IF(ZAKLAD!U137&gt;0,ROUND((ZAKLAD!U23*ZAKLAD!V23+ZAKLAD!U62*ZAKLAD!V62+ZAKLAD!U99*ZAKLAD!V99)/ZAKLAD!U137,2),0)</f>
        <v>0</v>
      </c>
      <c r="W137" s="120">
        <f>ZAKLAD!W23+ZAKLAD!W62+ZAKLAD!W99</f>
        <v>0</v>
      </c>
      <c r="X137" s="121">
        <f>IF(ZAKLAD!W137&gt;0,ROUND((ZAKLAD!W23*ZAKLAD!X23+ZAKLAD!W62*ZAKLAD!X62+ZAKLAD!W99*ZAKLAD!X99)/ZAKLAD!W137,2),0)</f>
        <v>0</v>
      </c>
      <c r="Y137" s="120">
        <f>ZAKLAD!Y23+ZAKLAD!Y62+ZAKLAD!Y99</f>
        <v>0</v>
      </c>
      <c r="Z137" s="121">
        <f>IF(ZAKLAD!Y137&gt;0,ROUND((ZAKLAD!Y23*ZAKLAD!Z23+ZAKLAD!Y62*ZAKLAD!Z62+ZAKLAD!Y99*ZAKLAD!Z99)/ZAKLAD!Y137,2),0)</f>
        <v>0</v>
      </c>
      <c r="AA137" s="120">
        <f>ZAKLAD!AA23+ZAKLAD!AA62+ZAKLAD!AA99</f>
        <v>0</v>
      </c>
      <c r="AB137" s="121">
        <f>IF(ZAKLAD!AA137&gt;0,ROUND((ZAKLAD!AA23*ZAKLAD!AB23+ZAKLAD!AA62*ZAKLAD!AB62+ZAKLAD!AA99*ZAKLAD!AB99)/ZAKLAD!AA137,2),0)</f>
        <v>0</v>
      </c>
      <c r="AC137" s="249">
        <f>ZAKLAD!AC23+ZAKLAD!AC62+ZAKLAD!AC99</f>
        <v>0</v>
      </c>
      <c r="AD137" s="121">
        <f>IF(ZAKLAD!AC137&gt;0,ROUND((ZAKLAD!AC23*ZAKLAD!AD23+ZAKLAD!AC62*ZAKLAD!AD62+ZAKLAD!AC99*ZAKLAD!AD99)/ZAKLAD!AC137,2),0)</f>
        <v>0</v>
      </c>
      <c r="AE137" s="120">
        <f>ZAKLAD!AE23+ZAKLAD!AE62+ZAKLAD!AE99</f>
        <v>0</v>
      </c>
      <c r="AF137" s="121">
        <f>IF(ZAKLAD!AE137&gt;0,ROUND((ZAKLAD!AE23*ZAKLAD!AF23+ZAKLAD!AE62*ZAKLAD!AF62+ZAKLAD!AE99*ZAKLAD!AF99)/ZAKLAD!AE137,2),0)</f>
        <v>0</v>
      </c>
      <c r="AG137" s="120">
        <f>ZAKLAD!AG23+ZAKLAD!AG62+ZAKLAD!AG99</f>
        <v>0</v>
      </c>
      <c r="AH137" s="121">
        <f>IF(ZAKLAD!AG137&gt;0,ROUND((ZAKLAD!AG23*ZAKLAD!AH23+ZAKLAD!AG62*ZAKLAD!AH62+ZAKLAD!AG99*ZAKLAD!AH99)/ZAKLAD!AG137,2),0)</f>
        <v>0</v>
      </c>
      <c r="AI137" s="120">
        <f>ZAKLAD!AI23+ZAKLAD!AI62+ZAKLAD!AI99</f>
        <v>73927834</v>
      </c>
      <c r="AJ137" s="121">
        <f>IF(ZAKLAD!AI137&gt;0,ROUND((ZAKLAD!AI23*ZAKLAD!AJ23+ZAKLAD!AI62*ZAKLAD!AJ62+ZAKLAD!AI99*ZAKLAD!AJ99)/ZAKLAD!AI137,2),0)</f>
        <v>6.16</v>
      </c>
      <c r="AK137" s="120">
        <f>ZAKLAD!AK23+ZAKLAD!AK62+ZAKLAD!AK99</f>
        <v>14624</v>
      </c>
      <c r="AL137" s="245">
        <f>IF(ZAKLAD!AK137&gt;0,ROUND((ZAKLAD!AK23*ZAKLAD!AL23+ZAKLAD!AK62*ZAKLAD!AL62+ZAKLAD!AK99*ZAKLAD!AL99)/ZAKLAD!AK137,2),0)</f>
        <v>6.74</v>
      </c>
      <c r="AM137" s="115">
        <f>ZAKLAD!AM23+ZAKLAD!AM62+ZAKLAD!AM99</f>
        <v>0</v>
      </c>
      <c r="AN137" s="117">
        <f>IF(ZAKLAD!AM137&gt;0,ROUND((ZAKLAD!AM23*ZAKLAD!AN23+ZAKLAD!AM62*ZAKLAD!AN62+ZAKLAD!AM99*ZAKLAD!AN99)/ZAKLAD!AM137,2),0)</f>
        <v>0</v>
      </c>
      <c r="AO137" s="115">
        <f>ZAKLAD!AO23+ZAKLAD!AO62+ZAKLAD!AO99</f>
        <v>0</v>
      </c>
      <c r="AP137" s="117">
        <f>IF(ZAKLAD!AO137&gt;0,ROUND((ZAKLAD!AO23*ZAKLAD!AP23+ZAKLAD!AO62*ZAKLAD!AP62+ZAKLAD!AO99*ZAKLAD!AP99)/ZAKLAD!AO137,2),0)</f>
        <v>0</v>
      </c>
      <c r="AQ137" s="115">
        <f>ZAKLAD!AQ23+ZAKLAD!AQ62+ZAKLAD!AQ99</f>
        <v>0</v>
      </c>
      <c r="AR137" s="118">
        <f>IF(ZAKLAD!AQ137&gt;0,ROUND((ZAKLAD!AQ23*ZAKLAD!AR23+ZAKLAD!AQ62*ZAKLAD!AR62+ZAKLAD!AQ99*ZAKLAD!AR99)/ZAKLAD!AQ137,2),0)</f>
        <v>0</v>
      </c>
      <c r="AS137" s="115">
        <f>ZAKLAD!AS23+ZAKLAD!AS62+ZAKLAD!AS99</f>
        <v>73927834</v>
      </c>
      <c r="AT137" s="117">
        <f>IF(ZAKLAD!AS137&gt;0,ROUND((ZAKLAD!AS23*ZAKLAD!AT23+ZAKLAD!AS62*ZAKLAD!AT62+ZAKLAD!AS99*ZAKLAD!AT99)/ZAKLAD!AS137,2),0)</f>
        <v>6.16</v>
      </c>
      <c r="AU137" s="115">
        <f>ZAKLAD!AU23+ZAKLAD!AU62+ZAKLAD!AU99</f>
        <v>14624</v>
      </c>
      <c r="AV137" s="118">
        <f>IF(ZAKLAD!AU137&gt;0,ROUND((ZAKLAD!AU23*ZAKLAD!AV23+ZAKLAD!AU62*ZAKLAD!AV62+ZAKLAD!AU99*ZAKLAD!AV99)/ZAKLAD!AU137,2),0)</f>
        <v>6.74</v>
      </c>
    </row>
    <row r="138" spans="1:48" ht="17.25" customHeight="1">
      <c r="A138" s="198" t="s">
        <v>94</v>
      </c>
      <c r="B138" s="199">
        <v>59</v>
      </c>
      <c r="C138" s="200">
        <f>ZAKLAD!C63+ZAKLAD!C100</f>
        <v>2061821</v>
      </c>
      <c r="D138" s="201">
        <f>IF(ZAKLAD!C138&gt;0,ROUND((ZAKLAD!C63*ZAKLAD!D63+ZAKLAD!C100*ZAKLAD!D100)/ZAKLAD!C138,2),0)</f>
        <v>8.79</v>
      </c>
      <c r="E138" s="200">
        <f>ZAKLAD!E63+ZAKLAD!E100</f>
        <v>0</v>
      </c>
      <c r="F138" s="201">
        <f>IF(ZAKLAD!E138&gt;0,ROUND((ZAKLAD!E63*ZAKLAD!F63+ZAKLAD!E100*ZAKLAD!F100)/ZAKLAD!E138,2),0)</f>
        <v>0</v>
      </c>
      <c r="G138" s="200">
        <f>ZAKLAD!G63+ZAKLAD!G100</f>
        <v>345975</v>
      </c>
      <c r="H138" s="201">
        <f>IF(ZAKLAD!G138&gt;0,ROUND((ZAKLAD!G63*ZAKLAD!H63+ZAKLAD!G100*ZAKLAD!H100)/ZAKLAD!G138,2),0)</f>
        <v>9.76</v>
      </c>
      <c r="I138" s="200">
        <f>ZAKLAD!I63+ZAKLAD!I100</f>
        <v>0</v>
      </c>
      <c r="J138" s="201">
        <f>IF(ZAKLAD!I138&gt;0,ROUND((ZAKLAD!I63*ZAKLAD!J63+ZAKLAD!I100*ZAKLAD!J100)/ZAKLAD!I138,2),0)</f>
        <v>0</v>
      </c>
      <c r="K138" s="200">
        <f>ZAKLAD!K63+ZAKLAD!K100</f>
        <v>345975</v>
      </c>
      <c r="L138" s="201">
        <f>IF(ZAKLAD!K138&gt;0,ROUND((ZAKLAD!K63*ZAKLAD!L63+ZAKLAD!K100*ZAKLAD!L100)/ZAKLAD!K138,2),0)</f>
        <v>9.76</v>
      </c>
      <c r="M138" s="200">
        <f>ZAKLAD!M63+ZAKLAD!M100</f>
        <v>0</v>
      </c>
      <c r="N138" s="201">
        <f>IF(ZAKLAD!M138&gt;0,ROUND((ZAKLAD!M63*ZAKLAD!N63+ZAKLAD!M100*ZAKLAD!N100)/ZAKLAD!M138,2),0)</f>
        <v>0</v>
      </c>
      <c r="O138" s="200">
        <f>ZAKLAD!O63+ZAKLAD!O100</f>
        <v>0</v>
      </c>
      <c r="P138" s="201">
        <f>IF(ZAKLAD!O138&gt;0,ROUND((ZAKLAD!O63*ZAKLAD!P63+ZAKLAD!O100*ZAKLAD!P100)/ZAKLAD!O138,2),0)</f>
        <v>0</v>
      </c>
      <c r="Q138" s="200">
        <f>ZAKLAD!Q63+ZAKLAD!Q100</f>
        <v>0</v>
      </c>
      <c r="R138" s="201">
        <f>IF(ZAKLAD!Q138&gt;0,ROUND((ZAKLAD!Q63*ZAKLAD!R63+ZAKLAD!Q100*ZAKLAD!R100)/ZAKLAD!Q138,2),0)</f>
        <v>0</v>
      </c>
      <c r="S138" s="200">
        <f>ZAKLAD!S63+ZAKLAD!S100</f>
        <v>0</v>
      </c>
      <c r="T138" s="201">
        <f>IF(ZAKLAD!S138&gt;0,ROUND((ZAKLAD!S63*ZAKLAD!T63+ZAKLAD!S100*ZAKLAD!T100)/ZAKLAD!S138,2),0)</f>
        <v>0</v>
      </c>
      <c r="U138" s="200">
        <f>ZAKLAD!U63+ZAKLAD!U100</f>
        <v>0</v>
      </c>
      <c r="V138" s="201">
        <f>IF(ZAKLAD!U138&gt;0,ROUND((ZAKLAD!U63*ZAKLAD!V63+ZAKLAD!U100*ZAKLAD!V100)/ZAKLAD!U138,2),0)</f>
        <v>0</v>
      </c>
      <c r="W138" s="200">
        <f>ZAKLAD!W63+ZAKLAD!W100</f>
        <v>0</v>
      </c>
      <c r="X138" s="201">
        <f>IF(ZAKLAD!W138&gt;0,ROUND((ZAKLAD!W63*ZAKLAD!X63+ZAKLAD!W100*ZAKLAD!X100)/ZAKLAD!W138,2),0)</f>
        <v>0</v>
      </c>
      <c r="Y138" s="200">
        <f>ZAKLAD!Y63+ZAKLAD!Y100</f>
        <v>0</v>
      </c>
      <c r="Z138" s="201">
        <f>IF(ZAKLAD!Y138&gt;0,ROUND((ZAKLAD!Y63*ZAKLAD!Z63+ZAKLAD!Y100*ZAKLAD!Z100)/ZAKLAD!Y138,2),0)</f>
        <v>0</v>
      </c>
      <c r="AA138" s="200">
        <f>ZAKLAD!AA63+ZAKLAD!AA100</f>
        <v>0</v>
      </c>
      <c r="AB138" s="201">
        <f>IF(ZAKLAD!AA138&gt;0,ROUND((ZAKLAD!AA63*ZAKLAD!AB63+ZAKLAD!AA100*ZAKLAD!AB100)/ZAKLAD!AA138,2),0)</f>
        <v>0</v>
      </c>
      <c r="AC138" s="250">
        <f>ZAKLAD!AC63+ZAKLAD!AC100</f>
        <v>28895</v>
      </c>
      <c r="AD138" s="201">
        <f>IF(ZAKLAD!AC138&gt;0,ROUND((ZAKLAD!AC63*ZAKLAD!AD63+ZAKLAD!AC100*ZAKLAD!AD100)/ZAKLAD!AC138,2),0)</f>
        <v>8.04</v>
      </c>
      <c r="AE138" s="200">
        <f>ZAKLAD!AE63+ZAKLAD!AE100</f>
        <v>6655</v>
      </c>
      <c r="AF138" s="201">
        <f>IF(ZAKLAD!AE138&gt;0,ROUND((ZAKLAD!AE63*ZAKLAD!AF63+ZAKLAD!AE100*ZAKLAD!AF100)/ZAKLAD!AE138,2),0)</f>
        <v>11.93</v>
      </c>
      <c r="AG138" s="200">
        <f>ZAKLAD!AG63+ZAKLAD!AG100</f>
        <v>47768</v>
      </c>
      <c r="AH138" s="201">
        <f>IF(ZAKLAD!AG138&gt;0,ROUND((ZAKLAD!AG63*ZAKLAD!AH63+ZAKLAD!AG100*ZAKLAD!AH100)/ZAKLAD!AG138,2),0)</f>
        <v>9.79</v>
      </c>
      <c r="AI138" s="200">
        <f>ZAKLAD!AI63+ZAKLAD!AI100</f>
        <v>1632228</v>
      </c>
      <c r="AJ138" s="201">
        <f>IF(ZAKLAD!AI138&gt;0,ROUND((ZAKLAD!AI63*ZAKLAD!AJ63+ZAKLAD!AI100*ZAKLAD!AJ100)/ZAKLAD!AI138,2),0)</f>
        <v>8.56</v>
      </c>
      <c r="AK138" s="200">
        <f>ZAKLAD!AK63+ZAKLAD!AK100</f>
        <v>300</v>
      </c>
      <c r="AL138" s="246">
        <f>IF(ZAKLAD!AK138&gt;0,ROUND((ZAKLAD!AK63*ZAKLAD!AL63+ZAKLAD!AK100*ZAKLAD!AL100)/ZAKLAD!AK138,2),0)</f>
        <v>8.79</v>
      </c>
      <c r="AM138" s="205">
        <f>ZAKLAD!AM63+ZAKLAD!AM100</f>
        <v>0</v>
      </c>
      <c r="AN138" s="206">
        <f>IF(ZAKLAD!AM138&gt;0,ROUND((ZAKLAD!AM63*ZAKLAD!AN63+ZAKLAD!AM100*ZAKLAD!AN100)/ZAKLAD!AM138,2),0)</f>
        <v>0</v>
      </c>
      <c r="AO138" s="205">
        <f>ZAKLAD!AO63+ZAKLAD!AO100</f>
        <v>393743</v>
      </c>
      <c r="AP138" s="206">
        <f>IF(ZAKLAD!AO138&gt;0,ROUND((ZAKLAD!AO63*ZAKLAD!AP63+ZAKLAD!AO100*ZAKLAD!AP100)/ZAKLAD!AO138,2),0)</f>
        <v>9.76</v>
      </c>
      <c r="AQ138" s="205">
        <f>ZAKLAD!AQ63+ZAKLAD!AQ100</f>
        <v>0</v>
      </c>
      <c r="AR138" s="207">
        <f>IF(ZAKLAD!AQ138&gt;0,ROUND((ZAKLAD!AQ63*ZAKLAD!AR63+ZAKLAD!AQ100*ZAKLAD!AR100)/ZAKLAD!AQ138,2),0)</f>
        <v>0</v>
      </c>
      <c r="AS138" s="205">
        <f>ZAKLAD!AS63+ZAKLAD!AS100</f>
        <v>1686651</v>
      </c>
      <c r="AT138" s="206">
        <f>IF(ZAKLAD!AS138&gt;0,ROUND((ZAKLAD!AS63*ZAKLAD!AT63+ZAKLAD!AS100*ZAKLAD!AT100)/ZAKLAD!AS138,2),0)</f>
        <v>8.61</v>
      </c>
      <c r="AU138" s="205">
        <f>ZAKLAD!AU63+ZAKLAD!AU100</f>
        <v>400698</v>
      </c>
      <c r="AV138" s="207">
        <f>IF(ZAKLAD!AU138&gt;0,ROUND((ZAKLAD!AU63*ZAKLAD!AV63+ZAKLAD!AU100*ZAKLAD!AV100)/ZAKLAD!AU138,2),0)</f>
        <v>9.8</v>
      </c>
    </row>
    <row r="139" spans="1:48" ht="22.5" customHeight="1">
      <c r="A139" s="208" t="s">
        <v>101</v>
      </c>
      <c r="B139" s="119" t="s">
        <v>95</v>
      </c>
      <c r="C139" s="120">
        <f>ZAKLAD!C64+ZAKLAD!C101</f>
        <v>30548174</v>
      </c>
      <c r="D139" s="121">
        <f>IF(ZAKLAD!C139&gt;0,ROUND((ZAKLAD!C64*ZAKLAD!D64+ZAKLAD!C101*ZAKLAD!D101)/ZAKLAD!C139,2),0)</f>
        <v>5.31</v>
      </c>
      <c r="E139" s="120">
        <f>ZAKLAD!E64+ZAKLAD!E101</f>
        <v>0</v>
      </c>
      <c r="F139" s="121">
        <f>IF(ZAKLAD!E139&gt;0,ROUND((ZAKLAD!E64*ZAKLAD!F64+ZAKLAD!E101*ZAKLAD!F101)/ZAKLAD!E139,2),0)</f>
        <v>0</v>
      </c>
      <c r="G139" s="120">
        <f>ZAKLAD!G64+ZAKLAD!G101</f>
        <v>0</v>
      </c>
      <c r="H139" s="121">
        <f>IF(ZAKLAD!G139&gt;0,ROUND((ZAKLAD!G64*ZAKLAD!H64+ZAKLAD!G101*ZAKLAD!H101)/ZAKLAD!G139,2),0)</f>
        <v>0</v>
      </c>
      <c r="I139" s="120">
        <f>ZAKLAD!I64+ZAKLAD!I101</f>
        <v>0</v>
      </c>
      <c r="J139" s="121">
        <f>IF(ZAKLAD!I139&gt;0,ROUND((ZAKLAD!I64*ZAKLAD!J64+ZAKLAD!I101*ZAKLAD!J101)/ZAKLAD!I139,2),0)</f>
        <v>0</v>
      </c>
      <c r="K139" s="120">
        <f>ZAKLAD!K64+ZAKLAD!K101</f>
        <v>0</v>
      </c>
      <c r="L139" s="121">
        <f>IF(ZAKLAD!K139&gt;0,ROUND((ZAKLAD!K64*ZAKLAD!L64+ZAKLAD!K101*ZAKLAD!L101)/ZAKLAD!K139,2),0)</f>
        <v>0</v>
      </c>
      <c r="M139" s="120">
        <f>ZAKLAD!M64+ZAKLAD!M101</f>
        <v>0</v>
      </c>
      <c r="N139" s="121">
        <f>IF(ZAKLAD!M139&gt;0,ROUND((ZAKLAD!M64*ZAKLAD!N64+ZAKLAD!M101*ZAKLAD!N101)/ZAKLAD!M139,2),0)</f>
        <v>0</v>
      </c>
      <c r="O139" s="120">
        <f>ZAKLAD!O64+ZAKLAD!O101</f>
        <v>0</v>
      </c>
      <c r="P139" s="121">
        <f>IF(ZAKLAD!O139&gt;0,ROUND((ZAKLAD!O64*ZAKLAD!P64+ZAKLAD!O101*ZAKLAD!P101)/ZAKLAD!O139,2),0)</f>
        <v>0</v>
      </c>
      <c r="Q139" s="120">
        <f>ZAKLAD!Q64+ZAKLAD!Q101</f>
        <v>0</v>
      </c>
      <c r="R139" s="121">
        <f>IF(ZAKLAD!Q139&gt;0,ROUND((ZAKLAD!Q64*ZAKLAD!R64+ZAKLAD!Q101*ZAKLAD!R101)/ZAKLAD!Q139,2),0)</f>
        <v>0</v>
      </c>
      <c r="S139" s="120">
        <f>ZAKLAD!S64+ZAKLAD!S101</f>
        <v>0</v>
      </c>
      <c r="T139" s="121">
        <f>IF(ZAKLAD!S139&gt;0,ROUND((ZAKLAD!S64*ZAKLAD!T64+ZAKLAD!S101*ZAKLAD!T101)/ZAKLAD!S139,2),0)</f>
        <v>0</v>
      </c>
      <c r="U139" s="120">
        <f>ZAKLAD!U64+ZAKLAD!U101</f>
        <v>0</v>
      </c>
      <c r="V139" s="121">
        <f>IF(ZAKLAD!U139&gt;0,ROUND((ZAKLAD!U64*ZAKLAD!V64+ZAKLAD!U101*ZAKLAD!V101)/ZAKLAD!U139,2),0)</f>
        <v>0</v>
      </c>
      <c r="W139" s="120">
        <f>ZAKLAD!W64+ZAKLAD!W101</f>
        <v>0</v>
      </c>
      <c r="X139" s="121">
        <f>IF(ZAKLAD!W139&gt;0,ROUND((ZAKLAD!W64*ZAKLAD!X64+ZAKLAD!W101*ZAKLAD!X101)/ZAKLAD!W139,2),0)</f>
        <v>0</v>
      </c>
      <c r="Y139" s="120">
        <f>ZAKLAD!Y64+ZAKLAD!Y101</f>
        <v>0</v>
      </c>
      <c r="Z139" s="121">
        <f>IF(ZAKLAD!Y139&gt;0,ROUND((ZAKLAD!Y64*ZAKLAD!Z64+ZAKLAD!Y101*ZAKLAD!Z101)/ZAKLAD!Y139,2),0)</f>
        <v>0</v>
      </c>
      <c r="AA139" s="120">
        <f>ZAKLAD!AA64+ZAKLAD!AA101</f>
        <v>0</v>
      </c>
      <c r="AB139" s="121">
        <f>IF(ZAKLAD!AA139&gt;0,ROUND((ZAKLAD!AA64*ZAKLAD!AB64+ZAKLAD!AA101*ZAKLAD!AB101)/ZAKLAD!AA139,2),0)</f>
        <v>0</v>
      </c>
      <c r="AC139" s="249">
        <f>ZAKLAD!AC64+ZAKLAD!AC101</f>
        <v>0</v>
      </c>
      <c r="AD139" s="121">
        <f>IF(ZAKLAD!AC139&gt;0,ROUND((ZAKLAD!AC64*ZAKLAD!AD64+ZAKLAD!AC101*ZAKLAD!AD101)/ZAKLAD!AC139,2),0)</f>
        <v>0</v>
      </c>
      <c r="AE139" s="120">
        <f>ZAKLAD!AE64+ZAKLAD!AE101</f>
        <v>0</v>
      </c>
      <c r="AF139" s="121">
        <f>IF(ZAKLAD!AE139&gt;0,ROUND((ZAKLAD!AE64*ZAKLAD!AF64+ZAKLAD!AE101*ZAKLAD!AF101)/ZAKLAD!AE139,2),0)</f>
        <v>0</v>
      </c>
      <c r="AG139" s="120">
        <f>ZAKLAD!AG64+ZAKLAD!AG101</f>
        <v>0</v>
      </c>
      <c r="AH139" s="121">
        <f>IF(ZAKLAD!AG139&gt;0,ROUND((ZAKLAD!AG64*ZAKLAD!AH64+ZAKLAD!AG101*ZAKLAD!AH101)/ZAKLAD!AG139,2),0)</f>
        <v>0</v>
      </c>
      <c r="AI139" s="120">
        <f>ZAKLAD!AI64+ZAKLAD!AI101</f>
        <v>30533850</v>
      </c>
      <c r="AJ139" s="121">
        <f>IF(ZAKLAD!AI139&gt;0,ROUND((ZAKLAD!AI64*ZAKLAD!AJ64+ZAKLAD!AI101*ZAKLAD!AJ101)/ZAKLAD!AI139,2),0)</f>
        <v>5.31</v>
      </c>
      <c r="AK139" s="120">
        <f>ZAKLAD!AK64+ZAKLAD!AK101</f>
        <v>14324</v>
      </c>
      <c r="AL139" s="245">
        <f>IF(ZAKLAD!AK139&gt;0,ROUND((ZAKLAD!AK64*ZAKLAD!AL64+ZAKLAD!AK101*ZAKLAD!AL101)/ZAKLAD!AK139,2),0)</f>
        <v>6.7</v>
      </c>
      <c r="AM139" s="115">
        <f>ZAKLAD!AM64+ZAKLAD!AM101</f>
        <v>0</v>
      </c>
      <c r="AN139" s="117">
        <f>IF(ZAKLAD!AM139&gt;0,ROUND((ZAKLAD!AM64*ZAKLAD!AN64+ZAKLAD!AM101*ZAKLAD!AN101)/ZAKLAD!AM139,2),0)</f>
        <v>0</v>
      </c>
      <c r="AO139" s="115">
        <f>ZAKLAD!AO64+ZAKLAD!AO101</f>
        <v>0</v>
      </c>
      <c r="AP139" s="117">
        <f>IF(ZAKLAD!AO139&gt;0,ROUND((ZAKLAD!AO64*ZAKLAD!AP64+ZAKLAD!AO101*ZAKLAD!AP101)/ZAKLAD!AO139,2),0)</f>
        <v>0</v>
      </c>
      <c r="AQ139" s="115">
        <f>ZAKLAD!AQ64+ZAKLAD!AQ101</f>
        <v>0</v>
      </c>
      <c r="AR139" s="118">
        <f>IF(ZAKLAD!AQ139&gt;0,ROUND((ZAKLAD!AQ64*ZAKLAD!AR64+ZAKLAD!AQ101*ZAKLAD!AR101)/ZAKLAD!AQ139,2),0)</f>
        <v>0</v>
      </c>
      <c r="AS139" s="115">
        <f>ZAKLAD!AS64+ZAKLAD!AS101</f>
        <v>30533850</v>
      </c>
      <c r="AT139" s="117">
        <f>IF(ZAKLAD!AS139&gt;0,ROUND((ZAKLAD!AS64*ZAKLAD!AT64+ZAKLAD!AS101*ZAKLAD!AT101)/ZAKLAD!AS139,2),0)</f>
        <v>5.31</v>
      </c>
      <c r="AU139" s="115">
        <f>ZAKLAD!AU64+ZAKLAD!AU101</f>
        <v>14324</v>
      </c>
      <c r="AV139" s="118">
        <f>IF(ZAKLAD!AU139&gt;0,ROUND((ZAKLAD!AU64*ZAKLAD!AV64+ZAKLAD!AU101*ZAKLAD!AV101)/ZAKLAD!AU139,2),0)</f>
        <v>6.7</v>
      </c>
    </row>
    <row r="140" spans="1:48" ht="22.5" customHeight="1">
      <c r="A140" s="209" t="s">
        <v>102</v>
      </c>
      <c r="B140" s="119" t="s">
        <v>96</v>
      </c>
      <c r="C140" s="120">
        <f>ZAKLAD!C65+ZAKLAD!C102</f>
        <v>30548174</v>
      </c>
      <c r="D140" s="121">
        <f>IF(ZAKLAD!C140&gt;0,ROUND((ZAKLAD!C65*ZAKLAD!D65+ZAKLAD!C102*ZAKLAD!D102)/ZAKLAD!C140,2),0)</f>
        <v>7.55</v>
      </c>
      <c r="E140" s="120">
        <f>ZAKLAD!E65+ZAKLAD!E102</f>
        <v>0</v>
      </c>
      <c r="F140" s="121">
        <f>IF(ZAKLAD!E140&gt;0,ROUND((ZAKLAD!E65*ZAKLAD!F65+ZAKLAD!E102*ZAKLAD!F102)/ZAKLAD!E140,2),0)</f>
        <v>0</v>
      </c>
      <c r="G140" s="120">
        <f>ZAKLAD!G65+ZAKLAD!G102</f>
        <v>0</v>
      </c>
      <c r="H140" s="121">
        <f>IF(ZAKLAD!G140&gt;0,ROUND((ZAKLAD!G65*ZAKLAD!H65+ZAKLAD!G102*ZAKLAD!H102)/ZAKLAD!G140,2),0)</f>
        <v>0</v>
      </c>
      <c r="I140" s="120">
        <f>ZAKLAD!I65+ZAKLAD!I102</f>
        <v>0</v>
      </c>
      <c r="J140" s="121">
        <f>IF(ZAKLAD!I140&gt;0,ROUND((ZAKLAD!I65*ZAKLAD!J65+ZAKLAD!I102*ZAKLAD!J102)/ZAKLAD!I140,2),0)</f>
        <v>0</v>
      </c>
      <c r="K140" s="120">
        <f>ZAKLAD!K65+ZAKLAD!K102</f>
        <v>0</v>
      </c>
      <c r="L140" s="121">
        <f>IF(ZAKLAD!K140&gt;0,ROUND((ZAKLAD!K65*ZAKLAD!L65+ZAKLAD!K102*ZAKLAD!L102)/ZAKLAD!K140,2),0)</f>
        <v>0</v>
      </c>
      <c r="M140" s="120">
        <f>ZAKLAD!M65+ZAKLAD!M102</f>
        <v>0</v>
      </c>
      <c r="N140" s="121">
        <f>IF(ZAKLAD!M140&gt;0,ROUND((ZAKLAD!M65*ZAKLAD!N65+ZAKLAD!M102*ZAKLAD!N102)/ZAKLAD!M140,2),0)</f>
        <v>0</v>
      </c>
      <c r="O140" s="120">
        <f>ZAKLAD!O65+ZAKLAD!O102</f>
        <v>0</v>
      </c>
      <c r="P140" s="121">
        <f>IF(ZAKLAD!O140&gt;0,ROUND((ZAKLAD!O65*ZAKLAD!P65+ZAKLAD!O102*ZAKLAD!P102)/ZAKLAD!O140,2),0)</f>
        <v>0</v>
      </c>
      <c r="Q140" s="120">
        <f>ZAKLAD!Q65+ZAKLAD!Q102</f>
        <v>0</v>
      </c>
      <c r="R140" s="121">
        <f>IF(ZAKLAD!Q140&gt;0,ROUND((ZAKLAD!Q65*ZAKLAD!R65+ZAKLAD!Q102*ZAKLAD!R102)/ZAKLAD!Q140,2),0)</f>
        <v>0</v>
      </c>
      <c r="S140" s="120">
        <f>ZAKLAD!S65+ZAKLAD!S102</f>
        <v>0</v>
      </c>
      <c r="T140" s="121">
        <f>IF(ZAKLAD!S140&gt;0,ROUND((ZAKLAD!S65*ZAKLAD!T65+ZAKLAD!S102*ZAKLAD!T102)/ZAKLAD!S140,2),0)</f>
        <v>0</v>
      </c>
      <c r="U140" s="120">
        <f>ZAKLAD!U65+ZAKLAD!U102</f>
        <v>0</v>
      </c>
      <c r="V140" s="121">
        <f>IF(ZAKLAD!U140&gt;0,ROUND((ZAKLAD!U65*ZAKLAD!V65+ZAKLAD!U102*ZAKLAD!V102)/ZAKLAD!U140,2),0)</f>
        <v>0</v>
      </c>
      <c r="W140" s="120">
        <f>ZAKLAD!W65+ZAKLAD!W102</f>
        <v>0</v>
      </c>
      <c r="X140" s="121">
        <f>IF(ZAKLAD!W140&gt;0,ROUND((ZAKLAD!W65*ZAKLAD!X65+ZAKLAD!W102*ZAKLAD!X102)/ZAKLAD!W140,2),0)</f>
        <v>0</v>
      </c>
      <c r="Y140" s="120">
        <f>ZAKLAD!Y65+ZAKLAD!Y102</f>
        <v>0</v>
      </c>
      <c r="Z140" s="121">
        <f>IF(ZAKLAD!Y140&gt;0,ROUND((ZAKLAD!Y65*ZAKLAD!Z65+ZAKLAD!Y102*ZAKLAD!Z102)/ZAKLAD!Y140,2),0)</f>
        <v>0</v>
      </c>
      <c r="AA140" s="120">
        <f>ZAKLAD!AA65+ZAKLAD!AA102</f>
        <v>0</v>
      </c>
      <c r="AB140" s="121">
        <f>IF(ZAKLAD!AA140&gt;0,ROUND((ZAKLAD!AA65*ZAKLAD!AB65+ZAKLAD!AA102*ZAKLAD!AB102)/ZAKLAD!AA140,2),0)</f>
        <v>0</v>
      </c>
      <c r="AC140" s="249">
        <f>ZAKLAD!AC65+ZAKLAD!AC102</f>
        <v>0</v>
      </c>
      <c r="AD140" s="121">
        <f>IF(ZAKLAD!AC140&gt;0,ROUND((ZAKLAD!AC65*ZAKLAD!AD65+ZAKLAD!AC102*ZAKLAD!AD102)/ZAKLAD!AC140,2),0)</f>
        <v>0</v>
      </c>
      <c r="AE140" s="120">
        <f>ZAKLAD!AE65+ZAKLAD!AE102</f>
        <v>0</v>
      </c>
      <c r="AF140" s="121">
        <f>IF(ZAKLAD!AE140&gt;0,ROUND((ZAKLAD!AE65*ZAKLAD!AF65+ZAKLAD!AE102*ZAKLAD!AF102)/ZAKLAD!AE140,2),0)</f>
        <v>0</v>
      </c>
      <c r="AG140" s="120">
        <f>ZAKLAD!AG65+ZAKLAD!AG102</f>
        <v>0</v>
      </c>
      <c r="AH140" s="121">
        <f>IF(ZAKLAD!AG140&gt;0,ROUND((ZAKLAD!AG65*ZAKLAD!AH65+ZAKLAD!AG102*ZAKLAD!AH102)/ZAKLAD!AG140,2),0)</f>
        <v>0</v>
      </c>
      <c r="AI140" s="120">
        <f>ZAKLAD!AI65+ZAKLAD!AI102</f>
        <v>30533850</v>
      </c>
      <c r="AJ140" s="121">
        <f>IF(ZAKLAD!AI140&gt;0,ROUND((ZAKLAD!AI65*ZAKLAD!AJ65+ZAKLAD!AI102*ZAKLAD!AJ102)/ZAKLAD!AI140,2),0)</f>
        <v>7.55</v>
      </c>
      <c r="AK140" s="120">
        <f>ZAKLAD!AK65+ZAKLAD!AK102</f>
        <v>14324</v>
      </c>
      <c r="AL140" s="245">
        <f>IF(ZAKLAD!AK140&gt;0,ROUND((ZAKLAD!AK65*ZAKLAD!AL65+ZAKLAD!AK102*ZAKLAD!AL102)/ZAKLAD!AK140,2),0)</f>
        <v>7.9</v>
      </c>
      <c r="AM140" s="115">
        <f>ZAKLAD!AM65+ZAKLAD!AM102</f>
        <v>0</v>
      </c>
      <c r="AN140" s="117">
        <f>IF(ZAKLAD!AM140&gt;0,ROUND((ZAKLAD!AM65*ZAKLAD!AN65+ZAKLAD!AM102*ZAKLAD!AN102)/ZAKLAD!AM140,2),0)</f>
        <v>0</v>
      </c>
      <c r="AO140" s="115">
        <f>ZAKLAD!AO65+ZAKLAD!AO102</f>
        <v>0</v>
      </c>
      <c r="AP140" s="117">
        <f>IF(ZAKLAD!AO140&gt;0,ROUND((ZAKLAD!AO65*ZAKLAD!AP65+ZAKLAD!AO102*ZAKLAD!AP102)/ZAKLAD!AO140,2),0)</f>
        <v>0</v>
      </c>
      <c r="AQ140" s="115">
        <f>ZAKLAD!AQ65+ZAKLAD!AQ102</f>
        <v>0</v>
      </c>
      <c r="AR140" s="118">
        <f>IF(ZAKLAD!AQ140&gt;0,ROUND((ZAKLAD!AQ65*ZAKLAD!AR65+ZAKLAD!AQ102*ZAKLAD!AR102)/ZAKLAD!AQ140,2),0)</f>
        <v>0</v>
      </c>
      <c r="AS140" s="115">
        <f>ZAKLAD!AS65+ZAKLAD!AS102</f>
        <v>30533850</v>
      </c>
      <c r="AT140" s="117">
        <f>IF(ZAKLAD!AS140&gt;0,ROUND((ZAKLAD!AS65*ZAKLAD!AT65+ZAKLAD!AS102*ZAKLAD!AT102)/ZAKLAD!AS140,2),0)</f>
        <v>7.55</v>
      </c>
      <c r="AU140" s="115">
        <f>ZAKLAD!AU65+ZAKLAD!AU102</f>
        <v>14324</v>
      </c>
      <c r="AV140" s="118">
        <f>IF(ZAKLAD!AU140&gt;0,ROUND((ZAKLAD!AU65*ZAKLAD!AV65+ZAKLAD!AU102*ZAKLAD!AV102)/ZAKLAD!AU140,2),0)</f>
        <v>7.9</v>
      </c>
    </row>
    <row r="141" spans="1:48" ht="17.25" customHeight="1">
      <c r="A141" s="210" t="s">
        <v>73</v>
      </c>
      <c r="B141" s="119">
        <v>61</v>
      </c>
      <c r="C141" s="120">
        <f>ZAKLAD!C24+ZAKLAD!C66+ZAKLAD!C103</f>
        <v>18101730</v>
      </c>
      <c r="D141" s="121">
        <f>IF(ZAKLAD!C141&gt;0,ROUND((ZAKLAD!C24*ZAKLAD!D24+ZAKLAD!C66*ZAKLAD!D66+ZAKLAD!C103*ZAKLAD!D103)/ZAKLAD!C141,2),0)</f>
        <v>5.73</v>
      </c>
      <c r="E141" s="120">
        <f>ZAKLAD!E24+ZAKLAD!E66+ZAKLAD!E103</f>
        <v>0</v>
      </c>
      <c r="F141" s="121">
        <f>IF(ZAKLAD!E141&gt;0,ROUND((ZAKLAD!E24*ZAKLAD!F24+ZAKLAD!E66*ZAKLAD!F66+ZAKLAD!E103*ZAKLAD!F103)/ZAKLAD!E141,2),0)</f>
        <v>0</v>
      </c>
      <c r="G141" s="120">
        <f>ZAKLAD!G24+ZAKLAD!G66+ZAKLAD!G103</f>
        <v>4374</v>
      </c>
      <c r="H141" s="121">
        <f>IF(ZAKLAD!G141&gt;0,ROUND((ZAKLAD!G24*ZAKLAD!H24+ZAKLAD!G66*ZAKLAD!H66+ZAKLAD!G103*ZAKLAD!H103)/ZAKLAD!G141,2),0)</f>
        <v>6</v>
      </c>
      <c r="I141" s="120">
        <f>ZAKLAD!I24+ZAKLAD!I66+ZAKLAD!I103</f>
        <v>0</v>
      </c>
      <c r="J141" s="121">
        <f>IF(ZAKLAD!I141&gt;0,ROUND((ZAKLAD!I24*ZAKLAD!J24+ZAKLAD!I66*ZAKLAD!J66+ZAKLAD!I103*ZAKLAD!J103)/ZAKLAD!I141,2),0)</f>
        <v>0</v>
      </c>
      <c r="K141" s="120">
        <f>ZAKLAD!K24+ZAKLAD!K66+ZAKLAD!K103</f>
        <v>4374</v>
      </c>
      <c r="L141" s="121">
        <f>IF(ZAKLAD!K141&gt;0,ROUND((ZAKLAD!K24*ZAKLAD!L24+ZAKLAD!K66*ZAKLAD!L66+ZAKLAD!K103*ZAKLAD!L103)/ZAKLAD!K141,2),0)</f>
        <v>6</v>
      </c>
      <c r="M141" s="120">
        <f>ZAKLAD!M24+ZAKLAD!M66+ZAKLAD!M103</f>
        <v>0</v>
      </c>
      <c r="N141" s="121">
        <f>IF(ZAKLAD!M141&gt;0,ROUND((ZAKLAD!M24*ZAKLAD!N24+ZAKLAD!M66*ZAKLAD!N66+ZAKLAD!M103*ZAKLAD!N103)/ZAKLAD!M141,2),0)</f>
        <v>0</v>
      </c>
      <c r="O141" s="120">
        <f>ZAKLAD!O24+ZAKLAD!O66+ZAKLAD!O103</f>
        <v>0</v>
      </c>
      <c r="P141" s="121">
        <f>IF(ZAKLAD!O141&gt;0,ROUND((ZAKLAD!O24*ZAKLAD!P24+ZAKLAD!O66*ZAKLAD!P66+ZAKLAD!O103*ZAKLAD!P103)/ZAKLAD!O141,2),0)</f>
        <v>0</v>
      </c>
      <c r="Q141" s="120">
        <f>ZAKLAD!Q24+ZAKLAD!Q66+ZAKLAD!Q103</f>
        <v>0</v>
      </c>
      <c r="R141" s="121">
        <f>IF(ZAKLAD!Q141&gt;0,ROUND((ZAKLAD!Q24*ZAKLAD!R24+ZAKLAD!Q66*ZAKLAD!R66+ZAKLAD!Q103*ZAKLAD!R103)/ZAKLAD!Q141,2),0)</f>
        <v>0</v>
      </c>
      <c r="S141" s="120">
        <f>ZAKLAD!S24+ZAKLAD!S66+ZAKLAD!S103</f>
        <v>0</v>
      </c>
      <c r="T141" s="121">
        <f>IF(ZAKLAD!S141&gt;0,ROUND((ZAKLAD!S24*ZAKLAD!T24+ZAKLAD!S66*ZAKLAD!T66+ZAKLAD!S103*ZAKLAD!T103)/ZAKLAD!S141,2),0)</f>
        <v>0</v>
      </c>
      <c r="U141" s="120">
        <f>ZAKLAD!U24+ZAKLAD!U66+ZAKLAD!U103</f>
        <v>0</v>
      </c>
      <c r="V141" s="121">
        <f>IF(ZAKLAD!U141&gt;0,ROUND((ZAKLAD!U24*ZAKLAD!V24+ZAKLAD!U66*ZAKLAD!V66+ZAKLAD!U103*ZAKLAD!V103)/ZAKLAD!U141,2),0)</f>
        <v>0</v>
      </c>
      <c r="W141" s="120">
        <f>ZAKLAD!W24+ZAKLAD!W66+ZAKLAD!W103</f>
        <v>0</v>
      </c>
      <c r="X141" s="121">
        <f>IF(ZAKLAD!W141&gt;0,ROUND((ZAKLAD!W24*ZAKLAD!X24+ZAKLAD!W66*ZAKLAD!X66+ZAKLAD!W103*ZAKLAD!X103)/ZAKLAD!W141,2),0)</f>
        <v>0</v>
      </c>
      <c r="Y141" s="120">
        <f>ZAKLAD!Y24+ZAKLAD!Y66+ZAKLAD!Y103</f>
        <v>0</v>
      </c>
      <c r="Z141" s="121">
        <f>IF(ZAKLAD!Y141&gt;0,ROUND((ZAKLAD!Y24*ZAKLAD!Z24+ZAKLAD!Y66*ZAKLAD!Z66+ZAKLAD!Y103*ZAKLAD!Z103)/ZAKLAD!Y141,2),0)</f>
        <v>0</v>
      </c>
      <c r="AA141" s="120">
        <f>ZAKLAD!AA24+ZAKLAD!AA66+ZAKLAD!AA103</f>
        <v>0</v>
      </c>
      <c r="AB141" s="121">
        <f>IF(ZAKLAD!AA141&gt;0,ROUND((ZAKLAD!AA24*ZAKLAD!AB24+ZAKLAD!AA66*ZAKLAD!AB66+ZAKLAD!AA103*ZAKLAD!AB103)/ZAKLAD!AA141,2),0)</f>
        <v>0</v>
      </c>
      <c r="AC141" s="249">
        <f>ZAKLAD!AC24+ZAKLAD!AC66+ZAKLAD!AC103</f>
        <v>262</v>
      </c>
      <c r="AD141" s="121">
        <f>IF(ZAKLAD!AC141&gt;0,ROUND((ZAKLAD!AC24*ZAKLAD!AD24+ZAKLAD!AC66*ZAKLAD!AD66+ZAKLAD!AC103*ZAKLAD!AD103)/ZAKLAD!AC141,2),0)</f>
        <v>6</v>
      </c>
      <c r="AE141" s="120">
        <f>ZAKLAD!AE24+ZAKLAD!AE66+ZAKLAD!AE103</f>
        <v>1871</v>
      </c>
      <c r="AF141" s="121">
        <f>IF(ZAKLAD!AE141&gt;0,ROUND((ZAKLAD!AE24*ZAKLAD!AF24+ZAKLAD!AE66*ZAKLAD!AF66+ZAKLAD!AE103*ZAKLAD!AF103)/ZAKLAD!AE141,2),0)</f>
        <v>4.7</v>
      </c>
      <c r="AG141" s="120">
        <f>ZAKLAD!AG24+ZAKLAD!AG66+ZAKLAD!AG103</f>
        <v>0</v>
      </c>
      <c r="AH141" s="121">
        <f>IF(ZAKLAD!AG141&gt;0,ROUND((ZAKLAD!AG24*ZAKLAD!AH24+ZAKLAD!AG66*ZAKLAD!AH66+ZAKLAD!AG103*ZAKLAD!AH103)/ZAKLAD!AG141,2),0)</f>
        <v>0</v>
      </c>
      <c r="AI141" s="120">
        <f>ZAKLAD!AI24+ZAKLAD!AI66+ZAKLAD!AI103</f>
        <v>18095223</v>
      </c>
      <c r="AJ141" s="121">
        <f>IF(ZAKLAD!AI141&gt;0,ROUND((ZAKLAD!AI24*ZAKLAD!AJ24+ZAKLAD!AI66*ZAKLAD!AJ66+ZAKLAD!AI103*ZAKLAD!AJ103)/ZAKLAD!AI141,2),0)</f>
        <v>5.72</v>
      </c>
      <c r="AK141" s="120">
        <f>ZAKLAD!AK24+ZAKLAD!AK66+ZAKLAD!AK103</f>
        <v>0</v>
      </c>
      <c r="AL141" s="245">
        <f>IF(ZAKLAD!AK141&gt;0,ROUND((ZAKLAD!AK24*ZAKLAD!AL24+ZAKLAD!AK66*ZAKLAD!AL66+ZAKLAD!AK103*ZAKLAD!AL103)/ZAKLAD!AK141,2),0)</f>
        <v>0</v>
      </c>
      <c r="AM141" s="115">
        <f>ZAKLAD!AM24+ZAKLAD!AM66+ZAKLAD!AM103</f>
        <v>0</v>
      </c>
      <c r="AN141" s="117">
        <f>IF(ZAKLAD!AM141&gt;0,ROUND((ZAKLAD!AM24*ZAKLAD!AN24+ZAKLAD!AM66*ZAKLAD!AN66+ZAKLAD!AM103*ZAKLAD!AN103)/ZAKLAD!AM141,2),0)</f>
        <v>0</v>
      </c>
      <c r="AO141" s="115">
        <f>ZAKLAD!AO24+ZAKLAD!AO66+ZAKLAD!AO103</f>
        <v>4374</v>
      </c>
      <c r="AP141" s="117">
        <f>IF(ZAKLAD!AO141&gt;0,ROUND((ZAKLAD!AO24*ZAKLAD!AP24+ZAKLAD!AO66*ZAKLAD!AP66+ZAKLAD!AO103*ZAKLAD!AP103)/ZAKLAD!AO141,2),0)</f>
        <v>6</v>
      </c>
      <c r="AQ141" s="115">
        <f>ZAKLAD!AQ24+ZAKLAD!AQ66+ZAKLAD!AQ103</f>
        <v>0</v>
      </c>
      <c r="AR141" s="118">
        <f>IF(ZAKLAD!AQ141&gt;0,ROUND((ZAKLAD!AQ24*ZAKLAD!AR24+ZAKLAD!AQ66*ZAKLAD!AR66+ZAKLAD!AQ103*ZAKLAD!AR103)/ZAKLAD!AQ141,2),0)</f>
        <v>0</v>
      </c>
      <c r="AS141" s="115">
        <f>ZAKLAD!AS24+ZAKLAD!AS66+ZAKLAD!AS103</f>
        <v>18097094</v>
      </c>
      <c r="AT141" s="117">
        <f>IF(ZAKLAD!AS141&gt;0,ROUND((ZAKLAD!AS24*ZAKLAD!AT24+ZAKLAD!AS66*ZAKLAD!AT66+ZAKLAD!AS103*ZAKLAD!AT103)/ZAKLAD!AS141,2),0)</f>
        <v>5.73</v>
      </c>
      <c r="AU141" s="115">
        <f>ZAKLAD!AU24+ZAKLAD!AU66+ZAKLAD!AU103</f>
        <v>6245</v>
      </c>
      <c r="AV141" s="118">
        <f>IF(ZAKLAD!AU141&gt;0,ROUND((ZAKLAD!AU24*ZAKLAD!AV24+ZAKLAD!AU66*ZAKLAD!AV66+ZAKLAD!AU103*ZAKLAD!AV103)/ZAKLAD!AU141,2),0)</f>
        <v>5.61</v>
      </c>
    </row>
    <row r="142" spans="1:48" ht="15" customHeight="1">
      <c r="A142" s="210" t="s">
        <v>74</v>
      </c>
      <c r="B142" s="119">
        <v>62</v>
      </c>
      <c r="C142" s="120">
        <f>ZAKLAD!C25+ZAKLAD!C67+ZAKLAD!C104</f>
        <v>17509222</v>
      </c>
      <c r="D142" s="121">
        <f>IF(ZAKLAD!C142&gt;0,ROUND((ZAKLAD!C25*ZAKLAD!D25+ZAKLAD!C67*ZAKLAD!D67+ZAKLAD!C104*ZAKLAD!D104)/ZAKLAD!C142,2),0)</f>
        <v>7.55</v>
      </c>
      <c r="E142" s="120">
        <f>ZAKLAD!E25+ZAKLAD!E67+ZAKLAD!E104</f>
        <v>0</v>
      </c>
      <c r="F142" s="121">
        <f>IF(ZAKLAD!E142&gt;0,ROUND((ZAKLAD!E25*ZAKLAD!F25+ZAKLAD!E67*ZAKLAD!F67+ZAKLAD!E104*ZAKLAD!F104)/ZAKLAD!E142,2),0)</f>
        <v>0</v>
      </c>
      <c r="G142" s="120">
        <f>ZAKLAD!G25+ZAKLAD!G67+ZAKLAD!G104</f>
        <v>45946</v>
      </c>
      <c r="H142" s="121">
        <f>IF(ZAKLAD!G142&gt;0,ROUND((ZAKLAD!G25*ZAKLAD!H25+ZAKLAD!G67*ZAKLAD!H67+ZAKLAD!G104*ZAKLAD!H104)/ZAKLAD!G142,2),0)</f>
        <v>8.08</v>
      </c>
      <c r="I142" s="120">
        <f>ZAKLAD!I25+ZAKLAD!I67+ZAKLAD!I104</f>
        <v>0</v>
      </c>
      <c r="J142" s="121">
        <f>IF(ZAKLAD!I142&gt;0,ROUND((ZAKLAD!I25*ZAKLAD!J25+ZAKLAD!I67*ZAKLAD!J67+ZAKLAD!I104*ZAKLAD!J104)/ZAKLAD!I142,2),0)</f>
        <v>0</v>
      </c>
      <c r="K142" s="120">
        <f>ZAKLAD!K25+ZAKLAD!K67+ZAKLAD!K104</f>
        <v>45946</v>
      </c>
      <c r="L142" s="121">
        <f>IF(ZAKLAD!K142&gt;0,ROUND((ZAKLAD!K25*ZAKLAD!L25+ZAKLAD!K67*ZAKLAD!L67+ZAKLAD!K104*ZAKLAD!L104)/ZAKLAD!K142,2),0)</f>
        <v>8.08</v>
      </c>
      <c r="M142" s="120">
        <f>ZAKLAD!M25+ZAKLAD!M67+ZAKLAD!M104</f>
        <v>0</v>
      </c>
      <c r="N142" s="121">
        <f>IF(ZAKLAD!M142&gt;0,ROUND((ZAKLAD!M25*ZAKLAD!N25+ZAKLAD!M67*ZAKLAD!N67+ZAKLAD!M104*ZAKLAD!N104)/ZAKLAD!M142,2),0)</f>
        <v>0</v>
      </c>
      <c r="O142" s="120">
        <f>ZAKLAD!O25+ZAKLAD!O67+ZAKLAD!O104</f>
        <v>0</v>
      </c>
      <c r="P142" s="121">
        <f>IF(ZAKLAD!O142&gt;0,ROUND((ZAKLAD!O25*ZAKLAD!P25+ZAKLAD!O67*ZAKLAD!P67+ZAKLAD!O104*ZAKLAD!P104)/ZAKLAD!O142,2),0)</f>
        <v>0</v>
      </c>
      <c r="Q142" s="120">
        <f>ZAKLAD!Q25+ZAKLAD!Q67+ZAKLAD!Q104</f>
        <v>0</v>
      </c>
      <c r="R142" s="121">
        <f>IF(ZAKLAD!Q142&gt;0,ROUND((ZAKLAD!Q25*ZAKLAD!R25+ZAKLAD!Q67*ZAKLAD!R67+ZAKLAD!Q104*ZAKLAD!R104)/ZAKLAD!Q142,2),0)</f>
        <v>0</v>
      </c>
      <c r="S142" s="120">
        <f>ZAKLAD!S25+ZAKLAD!S67+ZAKLAD!S104</f>
        <v>0</v>
      </c>
      <c r="T142" s="121">
        <f>IF(ZAKLAD!S142&gt;0,ROUND((ZAKLAD!S25*ZAKLAD!T25+ZAKLAD!S67*ZAKLAD!T67+ZAKLAD!S104*ZAKLAD!T104)/ZAKLAD!S142,2),0)</f>
        <v>0</v>
      </c>
      <c r="U142" s="120">
        <f>ZAKLAD!U25+ZAKLAD!U67+ZAKLAD!U104</f>
        <v>0</v>
      </c>
      <c r="V142" s="121">
        <f>IF(ZAKLAD!U142&gt;0,ROUND((ZAKLAD!U25*ZAKLAD!V25+ZAKLAD!U67*ZAKLAD!V67+ZAKLAD!U104*ZAKLAD!V104)/ZAKLAD!U142,2),0)</f>
        <v>0</v>
      </c>
      <c r="W142" s="120">
        <f>ZAKLAD!W25+ZAKLAD!W67+ZAKLAD!W104</f>
        <v>0</v>
      </c>
      <c r="X142" s="121">
        <f>IF(ZAKLAD!W142&gt;0,ROUND((ZAKLAD!W25*ZAKLAD!X25+ZAKLAD!W67*ZAKLAD!X67+ZAKLAD!W104*ZAKLAD!X104)/ZAKLAD!W142,2),0)</f>
        <v>0</v>
      </c>
      <c r="Y142" s="120">
        <f>ZAKLAD!Y25+ZAKLAD!Y67+ZAKLAD!Y104</f>
        <v>0</v>
      </c>
      <c r="Z142" s="121">
        <f>IF(ZAKLAD!Y142&gt;0,ROUND((ZAKLAD!Y25*ZAKLAD!Z25+ZAKLAD!Y67*ZAKLAD!Z67+ZAKLAD!Y104*ZAKLAD!Z104)/ZAKLAD!Y142,2),0)</f>
        <v>0</v>
      </c>
      <c r="AA142" s="120">
        <f>ZAKLAD!AA25+ZAKLAD!AA67+ZAKLAD!AA104</f>
        <v>0</v>
      </c>
      <c r="AB142" s="121">
        <f>IF(ZAKLAD!AA142&gt;0,ROUND((ZAKLAD!AA25*ZAKLAD!AB25+ZAKLAD!AA67*ZAKLAD!AB67+ZAKLAD!AA104*ZAKLAD!AB104)/ZAKLAD!AA142,2),0)</f>
        <v>0</v>
      </c>
      <c r="AC142" s="249">
        <f>ZAKLAD!AC25+ZAKLAD!AC67+ZAKLAD!AC104</f>
        <v>0</v>
      </c>
      <c r="AD142" s="121">
        <f>IF(ZAKLAD!AC142&gt;0,ROUND((ZAKLAD!AC25*ZAKLAD!AD25+ZAKLAD!AC67*ZAKLAD!AD67+ZAKLAD!AC104*ZAKLAD!AD104)/ZAKLAD!AC142,2),0)</f>
        <v>0</v>
      </c>
      <c r="AE142" s="120">
        <f>ZAKLAD!AE25+ZAKLAD!AE67+ZAKLAD!AE104</f>
        <v>113774</v>
      </c>
      <c r="AF142" s="121">
        <f>IF(ZAKLAD!AE142&gt;0,ROUND((ZAKLAD!AE25*ZAKLAD!AF25+ZAKLAD!AE67*ZAKLAD!AF67+ZAKLAD!AE104*ZAKLAD!AF104)/ZAKLAD!AE142,2),0)</f>
        <v>6.58</v>
      </c>
      <c r="AG142" s="120">
        <f>ZAKLAD!AG25+ZAKLAD!AG67+ZAKLAD!AG104</f>
        <v>0</v>
      </c>
      <c r="AH142" s="121">
        <f>IF(ZAKLAD!AG142&gt;0,ROUND((ZAKLAD!AG25*ZAKLAD!AH25+ZAKLAD!AG67*ZAKLAD!AH67+ZAKLAD!AG104*ZAKLAD!AH104)/ZAKLAD!AG142,2),0)</f>
        <v>0</v>
      </c>
      <c r="AI142" s="120">
        <f>ZAKLAD!AI25+ZAKLAD!AI67+ZAKLAD!AI104</f>
        <v>17349502</v>
      </c>
      <c r="AJ142" s="121">
        <f>IF(ZAKLAD!AI142&gt;0,ROUND((ZAKLAD!AI25*ZAKLAD!AJ25+ZAKLAD!AI67*ZAKLAD!AJ67+ZAKLAD!AI104*ZAKLAD!AJ104)/ZAKLAD!AI142,2),0)</f>
        <v>7.55</v>
      </c>
      <c r="AK142" s="120">
        <f>ZAKLAD!AK25+ZAKLAD!AK67+ZAKLAD!AK104</f>
        <v>0</v>
      </c>
      <c r="AL142" s="245">
        <f>IF(ZAKLAD!AK142&gt;0,ROUND((ZAKLAD!AK25*ZAKLAD!AL25+ZAKLAD!AK67*ZAKLAD!AL67+ZAKLAD!AK104*ZAKLAD!AL104)/ZAKLAD!AK142,2),0)</f>
        <v>0</v>
      </c>
      <c r="AM142" s="115">
        <f>ZAKLAD!AM25+ZAKLAD!AM67+ZAKLAD!AM104</f>
        <v>0</v>
      </c>
      <c r="AN142" s="117">
        <f>IF(ZAKLAD!AM142&gt;0,ROUND((ZAKLAD!AM25*ZAKLAD!AN25+ZAKLAD!AM67*ZAKLAD!AN67+ZAKLAD!AM104*ZAKLAD!AN104)/ZAKLAD!AM142,2),0)</f>
        <v>0</v>
      </c>
      <c r="AO142" s="115">
        <f>ZAKLAD!AO25+ZAKLAD!AO67+ZAKLAD!AO104</f>
        <v>45946</v>
      </c>
      <c r="AP142" s="117">
        <f>IF(ZAKLAD!AO142&gt;0,ROUND((ZAKLAD!AO25*ZAKLAD!AP25+ZAKLAD!AO67*ZAKLAD!AP67+ZAKLAD!AO104*ZAKLAD!AP104)/ZAKLAD!AO142,2),0)</f>
        <v>8.08</v>
      </c>
      <c r="AQ142" s="115">
        <f>ZAKLAD!AQ25+ZAKLAD!AQ67+ZAKLAD!AQ104</f>
        <v>0</v>
      </c>
      <c r="AR142" s="118">
        <f>IF(ZAKLAD!AQ142&gt;0,ROUND((ZAKLAD!AQ25*ZAKLAD!AR25+ZAKLAD!AQ67*ZAKLAD!AR67+ZAKLAD!AQ104*ZAKLAD!AR104)/ZAKLAD!AQ142,2),0)</f>
        <v>0</v>
      </c>
      <c r="AS142" s="115">
        <f>ZAKLAD!AS25+ZAKLAD!AS67+ZAKLAD!AS104</f>
        <v>17463276</v>
      </c>
      <c r="AT142" s="117">
        <f>IF(ZAKLAD!AS142&gt;0,ROUND((ZAKLAD!AS25*ZAKLAD!AT25+ZAKLAD!AS67*ZAKLAD!AT67+ZAKLAD!AS104*ZAKLAD!AT104)/ZAKLAD!AS142,2),0)</f>
        <v>7.55</v>
      </c>
      <c r="AU142" s="115">
        <f>ZAKLAD!AU25+ZAKLAD!AU67+ZAKLAD!AU104</f>
        <v>159720</v>
      </c>
      <c r="AV142" s="118">
        <f>IF(ZAKLAD!AU142&gt;0,ROUND((ZAKLAD!AU25*ZAKLAD!AV25+ZAKLAD!AU67*ZAKLAD!AV67+ZAKLAD!AU104*ZAKLAD!AV104)/ZAKLAD!AU142,2),0)</f>
        <v>7.01</v>
      </c>
    </row>
    <row r="143" spans="1:48" ht="15" customHeight="1">
      <c r="A143" s="247" t="s">
        <v>75</v>
      </c>
      <c r="B143" s="199">
        <v>63</v>
      </c>
      <c r="C143" s="200">
        <f>ZAKLAD!C26+ZAKLAD!C68+ZAKLAD!C105</f>
        <v>79743621</v>
      </c>
      <c r="D143" s="201">
        <f>IF(ZAKLAD!C143&gt;0,ROUND((ZAKLAD!C26*ZAKLAD!D26+ZAKLAD!C68*ZAKLAD!D68+ZAKLAD!C105*ZAKLAD!D105)/ZAKLAD!C143,2),0)</f>
        <v>5.73</v>
      </c>
      <c r="E143" s="200">
        <f>ZAKLAD!E26+ZAKLAD!E68+ZAKLAD!E105</f>
        <v>11743031</v>
      </c>
      <c r="F143" s="201">
        <f>IF(ZAKLAD!E143&gt;0,ROUND((ZAKLAD!E26*ZAKLAD!F26+ZAKLAD!E68*ZAKLAD!F68+ZAKLAD!E105*ZAKLAD!F105)/ZAKLAD!E143,2),0)</f>
        <v>5.73</v>
      </c>
      <c r="G143" s="200">
        <f>ZAKLAD!G26+ZAKLAD!G68+ZAKLAD!G105</f>
        <v>30889967</v>
      </c>
      <c r="H143" s="201">
        <f>IF(ZAKLAD!G143&gt;0,ROUND((ZAKLAD!G26*ZAKLAD!H26+ZAKLAD!G68*ZAKLAD!H68+ZAKLAD!G105*ZAKLAD!H105)/ZAKLAD!G143,2),0)</f>
        <v>5.74</v>
      </c>
      <c r="I143" s="200">
        <f>ZAKLAD!I26+ZAKLAD!I68+ZAKLAD!I105</f>
        <v>10357799</v>
      </c>
      <c r="J143" s="201">
        <f>IF(ZAKLAD!I143&gt;0,ROUND((ZAKLAD!I26*ZAKLAD!J26+ZAKLAD!I68*ZAKLAD!J68+ZAKLAD!I105*ZAKLAD!J105)/ZAKLAD!I143,2),0)</f>
        <v>4.92</v>
      </c>
      <c r="K143" s="200">
        <f>ZAKLAD!K26+ZAKLAD!K68+ZAKLAD!K105</f>
        <v>52990797</v>
      </c>
      <c r="L143" s="201">
        <f>IF(ZAKLAD!K143&gt;0,ROUND((ZAKLAD!K26*ZAKLAD!L26+ZAKLAD!K68*ZAKLAD!L68+ZAKLAD!K105*ZAKLAD!L105)/ZAKLAD!K143,2),0)</f>
        <v>5.57</v>
      </c>
      <c r="M143" s="200">
        <f>ZAKLAD!M26+ZAKLAD!M68+ZAKLAD!M105</f>
        <v>287739</v>
      </c>
      <c r="N143" s="201">
        <f>IF(ZAKLAD!M143&gt;0,ROUND((ZAKLAD!M26*ZAKLAD!N26+ZAKLAD!M68*ZAKLAD!N68+ZAKLAD!M105*ZAKLAD!N105)/ZAKLAD!M143,2),0)</f>
        <v>4.89</v>
      </c>
      <c r="O143" s="200">
        <f>ZAKLAD!O26+ZAKLAD!O68+ZAKLAD!O105</f>
        <v>5001835</v>
      </c>
      <c r="P143" s="201">
        <f>IF(ZAKLAD!O143&gt;0,ROUND((ZAKLAD!O26*ZAKLAD!P26+ZAKLAD!O68*ZAKLAD!P68+ZAKLAD!O105*ZAKLAD!P105)/ZAKLAD!O143,2),0)</f>
        <v>5.96</v>
      </c>
      <c r="Q143" s="200">
        <f>ZAKLAD!Q26+ZAKLAD!Q68+ZAKLAD!Q105</f>
        <v>14247038</v>
      </c>
      <c r="R143" s="201">
        <f>IF(ZAKLAD!Q143&gt;0,ROUND((ZAKLAD!Q26*ZAKLAD!R26+ZAKLAD!Q68*ZAKLAD!R68+ZAKLAD!Q105*ZAKLAD!R105)/ZAKLAD!Q143,2),0)</f>
        <v>5.29</v>
      </c>
      <c r="S143" s="200">
        <f>ZAKLAD!S26+ZAKLAD!S68+ZAKLAD!S105</f>
        <v>19536612</v>
      </c>
      <c r="T143" s="201">
        <f>IF(ZAKLAD!S143&gt;0,ROUND((ZAKLAD!S26*ZAKLAD!T26+ZAKLAD!S68*ZAKLAD!T68+ZAKLAD!S105*ZAKLAD!T105)/ZAKLAD!S143,2),0)</f>
        <v>5.46</v>
      </c>
      <c r="U143" s="200">
        <f>ZAKLAD!U26+ZAKLAD!U68+ZAKLAD!U105</f>
        <v>0</v>
      </c>
      <c r="V143" s="201">
        <f>IF(ZAKLAD!U143&gt;0,ROUND((ZAKLAD!U26*ZAKLAD!V26+ZAKLAD!U68*ZAKLAD!V68+ZAKLAD!U105*ZAKLAD!V105)/ZAKLAD!U143,2),0)</f>
        <v>0</v>
      </c>
      <c r="W143" s="200">
        <f>ZAKLAD!W26+ZAKLAD!W68+ZAKLAD!W105</f>
        <v>0</v>
      </c>
      <c r="X143" s="201">
        <f>IF(ZAKLAD!W143&gt;0,ROUND((ZAKLAD!W26*ZAKLAD!X26+ZAKLAD!W68*ZAKLAD!X68+ZAKLAD!W105*ZAKLAD!X105)/ZAKLAD!W143,2),0)</f>
        <v>0</v>
      </c>
      <c r="Y143" s="200">
        <f>ZAKLAD!Y26+ZAKLAD!Y68+ZAKLAD!Y105</f>
        <v>9</v>
      </c>
      <c r="Z143" s="201">
        <f>IF(ZAKLAD!Y143&gt;0,ROUND((ZAKLAD!Y26*ZAKLAD!Z26+ZAKLAD!Y68*ZAKLAD!Z68+ZAKLAD!Y105*ZAKLAD!Z105)/ZAKLAD!Y143,2),0)</f>
        <v>6.49</v>
      </c>
      <c r="AA143" s="200">
        <f>ZAKLAD!AA26+ZAKLAD!AA68+ZAKLAD!AA105</f>
        <v>9</v>
      </c>
      <c r="AB143" s="201">
        <f>IF(ZAKLAD!AA143&gt;0,ROUND((ZAKLAD!AA26*ZAKLAD!AB26+ZAKLAD!AA68*ZAKLAD!AB68+ZAKLAD!AA105*ZAKLAD!AB105)/ZAKLAD!AA143,2),0)</f>
        <v>6.49</v>
      </c>
      <c r="AC143" s="250">
        <f>ZAKLAD!AC26+ZAKLAD!AC68+ZAKLAD!AC105</f>
        <v>4570457</v>
      </c>
      <c r="AD143" s="201">
        <f>IF(ZAKLAD!AC143&gt;0,ROUND((ZAKLAD!AC26*ZAKLAD!AD26+ZAKLAD!AC68*ZAKLAD!AD68+ZAKLAD!AC105*ZAKLAD!AD105)/ZAKLAD!AC143,2),0)</f>
        <v>7.11</v>
      </c>
      <c r="AE143" s="200">
        <f>ZAKLAD!AE26+ZAKLAD!AE68+ZAKLAD!AE105</f>
        <v>5756</v>
      </c>
      <c r="AF143" s="201">
        <f>IF(ZAKLAD!AE143&gt;0,ROUND((ZAKLAD!AE26*ZAKLAD!AF26+ZAKLAD!AE68*ZAKLAD!AF68+ZAKLAD!AE105*ZAKLAD!AF105)/ZAKLAD!AE143,2),0)</f>
        <v>9.38</v>
      </c>
      <c r="AG143" s="200">
        <f>ZAKLAD!AG26+ZAKLAD!AG68+ZAKLAD!AG105</f>
        <v>1036919</v>
      </c>
      <c r="AH143" s="201">
        <f>IF(ZAKLAD!AG143&gt;0,ROUND((ZAKLAD!AG26*ZAKLAD!AH26+ZAKLAD!AG68*ZAKLAD!AH68+ZAKLAD!AG105*ZAKLAD!AH105)/ZAKLAD!AG143,2),0)</f>
        <v>7.94</v>
      </c>
      <c r="AI143" s="200">
        <f>ZAKLAD!AI26+ZAKLAD!AI68+ZAKLAD!AI105</f>
        <v>1218834</v>
      </c>
      <c r="AJ143" s="201">
        <f>IF(ZAKLAD!AI143&gt;0,ROUND((ZAKLAD!AI26*ZAKLAD!AJ26+ZAKLAD!AI68*ZAKLAD!AJ68+ZAKLAD!AI105*ZAKLAD!AJ105)/ZAKLAD!AI143,2),0)</f>
        <v>10.52</v>
      </c>
      <c r="AK143" s="200">
        <f>ZAKLAD!AK26+ZAKLAD!AK68+ZAKLAD!AK105</f>
        <v>384237</v>
      </c>
      <c r="AL143" s="246">
        <f>IF(ZAKLAD!AK143&gt;0,ROUND((ZAKLAD!AK26*ZAKLAD!AL26+ZAKLAD!AK68*ZAKLAD!AL68+ZAKLAD!AK105*ZAKLAD!AL105)/ZAKLAD!AK143,2),0)</f>
        <v>3.72</v>
      </c>
      <c r="AM143" s="205">
        <f>ZAKLAD!AM26+ZAKLAD!AM68+ZAKLAD!AM105</f>
        <v>12030770</v>
      </c>
      <c r="AN143" s="206">
        <f>IF(ZAKLAD!AM143&gt;0,ROUND((ZAKLAD!AM26*ZAKLAD!AN26+ZAKLAD!AM68*ZAKLAD!AN68+ZAKLAD!AM105*ZAKLAD!AN105)/ZAKLAD!AM143,2),0)</f>
        <v>5.72</v>
      </c>
      <c r="AO143" s="205">
        <f>ZAKLAD!AO26+ZAKLAD!AO68+ZAKLAD!AO105</f>
        <v>36928721</v>
      </c>
      <c r="AP143" s="206">
        <f>IF(ZAKLAD!AO143&gt;0,ROUND((ZAKLAD!AO26*ZAKLAD!AP26+ZAKLAD!AO68*ZAKLAD!AP68+ZAKLAD!AO105*ZAKLAD!AP105)/ZAKLAD!AO143,2),0)</f>
        <v>5.83</v>
      </c>
      <c r="AQ143" s="205">
        <f>ZAKLAD!AQ26+ZAKLAD!AQ68+ZAKLAD!AQ105</f>
        <v>24604846</v>
      </c>
      <c r="AR143" s="207">
        <f>IF(ZAKLAD!AQ143&gt;0,ROUND((ZAKLAD!AQ26*ZAKLAD!AR26+ZAKLAD!AQ68*ZAKLAD!AR68+ZAKLAD!AQ105*ZAKLAD!AR105)/ZAKLAD!AQ143,2),0)</f>
        <v>5.14</v>
      </c>
      <c r="AS143" s="205">
        <f>ZAKLAD!AS26+ZAKLAD!AS68+ZAKLAD!AS105</f>
        <v>2261509</v>
      </c>
      <c r="AT143" s="206">
        <f>IF(ZAKLAD!AS143&gt;0,ROUND((ZAKLAD!AS26*ZAKLAD!AT26+ZAKLAD!AS68*ZAKLAD!AT68+ZAKLAD!AS105*ZAKLAD!AT105)/ZAKLAD!AS143,2),0)</f>
        <v>9.33</v>
      </c>
      <c r="AU143" s="205">
        <f>ZAKLAD!AU26+ZAKLAD!AU68+ZAKLAD!AU105</f>
        <v>73954330</v>
      </c>
      <c r="AV143" s="207">
        <f>IF(ZAKLAD!AU143&gt;0,ROUND((ZAKLAD!AU26*ZAKLAD!AV26+ZAKLAD!AU68*ZAKLAD!AV68+ZAKLAD!AU105*ZAKLAD!AV105)/ZAKLAD!AU143,2),0)</f>
        <v>5.57</v>
      </c>
    </row>
    <row r="144" spans="1:48" ht="15" customHeight="1">
      <c r="A144" s="110" t="s">
        <v>76</v>
      </c>
      <c r="B144" s="119">
        <v>64</v>
      </c>
      <c r="C144" s="120">
        <f>ZAKLAD!C27+ZAKLAD!C69+ZAKLAD!C106</f>
        <v>34483325</v>
      </c>
      <c r="D144" s="121">
        <f>IF(ZAKLAD!C144&gt;0,ROUND((ZAKLAD!C27*ZAKLAD!D27+ZAKLAD!C69*ZAKLAD!D69+ZAKLAD!C106*ZAKLAD!D106)/ZAKLAD!C144,2),0)</f>
        <v>8.5</v>
      </c>
      <c r="E144" s="120">
        <f>ZAKLAD!E27+ZAKLAD!E69+ZAKLAD!E106</f>
        <v>4911600</v>
      </c>
      <c r="F144" s="121">
        <f>IF(ZAKLAD!E144&gt;0,ROUND((ZAKLAD!E27*ZAKLAD!F27+ZAKLAD!E69*ZAKLAD!F69+ZAKLAD!E106*ZAKLAD!F106)/ZAKLAD!E144,2),0)</f>
        <v>8.14</v>
      </c>
      <c r="G144" s="120">
        <f>ZAKLAD!G27+ZAKLAD!G69+ZAKLAD!G106</f>
        <v>19580708</v>
      </c>
      <c r="H144" s="121">
        <f>IF(ZAKLAD!G144&gt;0,ROUND((ZAKLAD!G27*ZAKLAD!H27+ZAKLAD!G69*ZAKLAD!H69+ZAKLAD!G106*ZAKLAD!H106)/ZAKLAD!G144,2),0)</f>
        <v>7.92</v>
      </c>
      <c r="I144" s="120">
        <f>ZAKLAD!I27+ZAKLAD!I69+ZAKLAD!I106</f>
        <v>1431910</v>
      </c>
      <c r="J144" s="121">
        <f>IF(ZAKLAD!I144&gt;0,ROUND((ZAKLAD!I27*ZAKLAD!J27+ZAKLAD!I69*ZAKLAD!J69+ZAKLAD!I106*ZAKLAD!J106)/ZAKLAD!I144,2),0)</f>
        <v>8.42</v>
      </c>
      <c r="K144" s="120">
        <f>ZAKLAD!K27+ZAKLAD!K69+ZAKLAD!K106</f>
        <v>25924218</v>
      </c>
      <c r="L144" s="121">
        <f>IF(ZAKLAD!K144&gt;0,ROUND((ZAKLAD!K27*ZAKLAD!L27+ZAKLAD!K69*ZAKLAD!L69+ZAKLAD!K106*ZAKLAD!L106)/ZAKLAD!K144,2),0)</f>
        <v>7.99</v>
      </c>
      <c r="M144" s="120">
        <f>ZAKLAD!M27+ZAKLAD!M69+ZAKLAD!M106</f>
        <v>1</v>
      </c>
      <c r="N144" s="121">
        <f>IF(ZAKLAD!M144&gt;0,ROUND((ZAKLAD!M27*ZAKLAD!N27+ZAKLAD!M69*ZAKLAD!N69+ZAKLAD!M106*ZAKLAD!N106)/ZAKLAD!M144,2),0)</f>
        <v>20</v>
      </c>
      <c r="O144" s="120">
        <f>ZAKLAD!O27+ZAKLAD!O69+ZAKLAD!O106</f>
        <v>667574</v>
      </c>
      <c r="P144" s="121">
        <f>IF(ZAKLAD!O144&gt;0,ROUND((ZAKLAD!O27*ZAKLAD!P27+ZAKLAD!O69*ZAKLAD!P69+ZAKLAD!O106*ZAKLAD!P106)/ZAKLAD!O144,2),0)</f>
        <v>6.31</v>
      </c>
      <c r="Q144" s="120">
        <f>ZAKLAD!Q27+ZAKLAD!Q69+ZAKLAD!Q106</f>
        <v>0</v>
      </c>
      <c r="R144" s="121">
        <f>IF(ZAKLAD!Q144&gt;0,ROUND((ZAKLAD!Q27*ZAKLAD!R27+ZAKLAD!Q69*ZAKLAD!R69+ZAKLAD!Q106*ZAKLAD!R106)/ZAKLAD!Q144,2),0)</f>
        <v>0</v>
      </c>
      <c r="S144" s="120">
        <f>ZAKLAD!S27+ZAKLAD!S69+ZAKLAD!S106</f>
        <v>667575</v>
      </c>
      <c r="T144" s="121">
        <f>IF(ZAKLAD!S144&gt;0,ROUND((ZAKLAD!S27*ZAKLAD!T27+ZAKLAD!S69*ZAKLAD!T69+ZAKLAD!S106*ZAKLAD!T106)/ZAKLAD!S144,2),0)</f>
        <v>6.31</v>
      </c>
      <c r="U144" s="120">
        <f>ZAKLAD!U27+ZAKLAD!U69+ZAKLAD!U106</f>
        <v>0</v>
      </c>
      <c r="V144" s="121">
        <f>IF(ZAKLAD!U144&gt;0,ROUND((ZAKLAD!U27*ZAKLAD!V27+ZAKLAD!U69*ZAKLAD!V69+ZAKLAD!U106*ZAKLAD!V106)/ZAKLAD!U144,2),0)</f>
        <v>0</v>
      </c>
      <c r="W144" s="120">
        <f>ZAKLAD!W27+ZAKLAD!W69+ZAKLAD!W106</f>
        <v>0</v>
      </c>
      <c r="X144" s="121">
        <f>IF(ZAKLAD!W144&gt;0,ROUND((ZAKLAD!W27*ZAKLAD!X27+ZAKLAD!W69*ZAKLAD!X69+ZAKLAD!W106*ZAKLAD!X106)/ZAKLAD!W144,2),0)</f>
        <v>0</v>
      </c>
      <c r="Y144" s="120">
        <f>ZAKLAD!Y27+ZAKLAD!Y69+ZAKLAD!Y106</f>
        <v>0</v>
      </c>
      <c r="Z144" s="121">
        <f>IF(ZAKLAD!Y144&gt;0,ROUND((ZAKLAD!Y27*ZAKLAD!Z27+ZAKLAD!Y69*ZAKLAD!Z69+ZAKLAD!Y106*ZAKLAD!Z106)/ZAKLAD!Y144,2),0)</f>
        <v>0</v>
      </c>
      <c r="AA144" s="120">
        <f>ZAKLAD!AA27+ZAKLAD!AA69+ZAKLAD!AA106</f>
        <v>0</v>
      </c>
      <c r="AB144" s="121">
        <f>IF(ZAKLAD!AA144&gt;0,ROUND((ZAKLAD!AA27*ZAKLAD!AB27+ZAKLAD!AA69*ZAKLAD!AB69+ZAKLAD!AA106*ZAKLAD!AB106)/ZAKLAD!AA144,2),0)</f>
        <v>0</v>
      </c>
      <c r="AC144" s="249">
        <f>ZAKLAD!AC27+ZAKLAD!AC69+ZAKLAD!AC106</f>
        <v>300830</v>
      </c>
      <c r="AD144" s="121">
        <f>IF(ZAKLAD!AC144&gt;0,ROUND((ZAKLAD!AC27*ZAKLAD!AD27+ZAKLAD!AC69*ZAKLAD!AD69+ZAKLAD!AC106*ZAKLAD!AD106)/ZAKLAD!AC144,2),0)</f>
        <v>7.8</v>
      </c>
      <c r="AE144" s="120">
        <f>ZAKLAD!AE27+ZAKLAD!AE69+ZAKLAD!AE106</f>
        <v>104746</v>
      </c>
      <c r="AF144" s="121">
        <f>IF(ZAKLAD!AE144&gt;0,ROUND((ZAKLAD!AE27*ZAKLAD!AF27+ZAKLAD!AE69*ZAKLAD!AF69+ZAKLAD!AE106*ZAKLAD!AF106)/ZAKLAD!AE144,2),0)</f>
        <v>6.96</v>
      </c>
      <c r="AG144" s="120">
        <f>ZAKLAD!AG27+ZAKLAD!AG69+ZAKLAD!AG106</f>
        <v>2147983</v>
      </c>
      <c r="AH144" s="121">
        <f>IF(ZAKLAD!AG144&gt;0,ROUND((ZAKLAD!AG27*ZAKLAD!AH27+ZAKLAD!AG69*ZAKLAD!AH69+ZAKLAD!AG106*ZAKLAD!AH106)/ZAKLAD!AG144,2),0)</f>
        <v>10.4</v>
      </c>
      <c r="AI144" s="120">
        <f>ZAKLAD!AI27+ZAKLAD!AI69+ZAKLAD!AI106</f>
        <v>4324248</v>
      </c>
      <c r="AJ144" s="121">
        <f>IF(ZAKLAD!AI144&gt;0,ROUND((ZAKLAD!AI27*ZAKLAD!AJ27+ZAKLAD!AI69*ZAKLAD!AJ69+ZAKLAD!AI106*ZAKLAD!AJ106)/ZAKLAD!AI144,2),0)</f>
        <v>10.8</v>
      </c>
      <c r="AK144" s="120">
        <f>ZAKLAD!AK27+ZAKLAD!AK69+ZAKLAD!AK106</f>
        <v>1013725</v>
      </c>
      <c r="AL144" s="245">
        <f>IF(ZAKLAD!AK144&gt;0,ROUND((ZAKLAD!AK27*ZAKLAD!AL27+ZAKLAD!AK69*ZAKLAD!AL69+ZAKLAD!AK106*ZAKLAD!AL106)/ZAKLAD!AK144,2),0)</f>
        <v>9.52</v>
      </c>
      <c r="AM144" s="115">
        <f>ZAKLAD!AM27+ZAKLAD!AM69+ZAKLAD!AM106</f>
        <v>4911601</v>
      </c>
      <c r="AN144" s="117">
        <f>IF(ZAKLAD!AM144&gt;0,ROUND((ZAKLAD!AM27*ZAKLAD!AN27+ZAKLAD!AM69*ZAKLAD!AN69+ZAKLAD!AM106*ZAKLAD!AN106)/ZAKLAD!AM144,2),0)</f>
        <v>8.14</v>
      </c>
      <c r="AO144" s="115">
        <f>ZAKLAD!AO27+ZAKLAD!AO69+ZAKLAD!AO106</f>
        <v>22396265</v>
      </c>
      <c r="AP144" s="117">
        <f>IF(ZAKLAD!AO144&gt;0,ROUND((ZAKLAD!AO27*ZAKLAD!AP27+ZAKLAD!AO69*ZAKLAD!AP69+ZAKLAD!AO106*ZAKLAD!AP106)/ZAKLAD!AO144,2),0)</f>
        <v>8.11</v>
      </c>
      <c r="AQ144" s="115">
        <f>ZAKLAD!AQ27+ZAKLAD!AQ69+ZAKLAD!AQ106</f>
        <v>1431910</v>
      </c>
      <c r="AR144" s="118">
        <f>IF(ZAKLAD!AQ144&gt;0,ROUND((ZAKLAD!AQ27*ZAKLAD!AR27+ZAKLAD!AQ69*ZAKLAD!AR69+ZAKLAD!AQ106*ZAKLAD!AR106)/ZAKLAD!AQ144,2),0)</f>
        <v>8.42</v>
      </c>
      <c r="AS144" s="115">
        <f>ZAKLAD!AS27+ZAKLAD!AS69+ZAKLAD!AS106</f>
        <v>6576977</v>
      </c>
      <c r="AT144" s="117">
        <f>IF(ZAKLAD!AS144&gt;0,ROUND((ZAKLAD!AS27*ZAKLAD!AT27+ZAKLAD!AS69*ZAKLAD!AT69+ZAKLAD!AS106*ZAKLAD!AT106)/ZAKLAD!AS144,2),0)</f>
        <v>10.61</v>
      </c>
      <c r="AU144" s="115">
        <f>ZAKLAD!AU27+ZAKLAD!AU69+ZAKLAD!AU106</f>
        <v>29858247</v>
      </c>
      <c r="AV144" s="118">
        <f>IF(ZAKLAD!AU144&gt;0,ROUND((ZAKLAD!AU27*ZAKLAD!AV27+ZAKLAD!AU69*ZAKLAD!AV69+ZAKLAD!AU106*ZAKLAD!AV106)/ZAKLAD!AU144,2),0)</f>
        <v>8.17</v>
      </c>
    </row>
    <row r="145" spans="1:48" ht="15" customHeight="1">
      <c r="A145" s="210" t="s">
        <v>77</v>
      </c>
      <c r="B145" s="119">
        <v>65</v>
      </c>
      <c r="C145" s="120">
        <f>ZAKLAD!C28+ZAKLAD!C70+ZAKLAD!C107</f>
        <v>22407986</v>
      </c>
      <c r="D145" s="121">
        <f>IF(ZAKLAD!C145&gt;0,ROUND((ZAKLAD!C28*ZAKLAD!D28+ZAKLAD!C70*ZAKLAD!D70+ZAKLAD!C107*ZAKLAD!D107)/ZAKLAD!C145,2),0)</f>
        <v>8</v>
      </c>
      <c r="E145" s="120">
        <f>ZAKLAD!E28+ZAKLAD!E70+ZAKLAD!E107</f>
        <v>4634730</v>
      </c>
      <c r="F145" s="121">
        <f>IF(ZAKLAD!E145&gt;0,ROUND((ZAKLAD!E28*ZAKLAD!F28+ZAKLAD!E70*ZAKLAD!F70+ZAKLAD!E107*ZAKLAD!F107)/ZAKLAD!E145,2),0)</f>
        <v>7.8</v>
      </c>
      <c r="G145" s="120">
        <f>ZAKLAD!G28+ZAKLAD!G70+ZAKLAD!G107</f>
        <v>11921579</v>
      </c>
      <c r="H145" s="121">
        <f>IF(ZAKLAD!G145&gt;0,ROUND((ZAKLAD!G28*ZAKLAD!H28+ZAKLAD!G70*ZAKLAD!H70+ZAKLAD!G107*ZAKLAD!H107)/ZAKLAD!G145,2),0)</f>
        <v>7.36</v>
      </c>
      <c r="I145" s="120">
        <f>ZAKLAD!I28+ZAKLAD!I70+ZAKLAD!I107</f>
        <v>1092460</v>
      </c>
      <c r="J145" s="121">
        <f>IF(ZAKLAD!I145&gt;0,ROUND((ZAKLAD!I28*ZAKLAD!J28+ZAKLAD!I70*ZAKLAD!J70+ZAKLAD!I107*ZAKLAD!J107)/ZAKLAD!I145,2),0)</f>
        <v>8.19</v>
      </c>
      <c r="K145" s="120">
        <f>ZAKLAD!K28+ZAKLAD!K70+ZAKLAD!K107</f>
        <v>17648769</v>
      </c>
      <c r="L145" s="121">
        <f>IF(ZAKLAD!K145&gt;0,ROUND((ZAKLAD!K28*ZAKLAD!L28+ZAKLAD!K70*ZAKLAD!L70+ZAKLAD!K107*ZAKLAD!L107)/ZAKLAD!K145,2),0)</f>
        <v>7.52</v>
      </c>
      <c r="M145" s="120">
        <f>ZAKLAD!M28+ZAKLAD!M70+ZAKLAD!M107</f>
        <v>0</v>
      </c>
      <c r="N145" s="121">
        <f>IF(ZAKLAD!M145&gt;0,ROUND((ZAKLAD!M28*ZAKLAD!N28+ZAKLAD!M70*ZAKLAD!N70+ZAKLAD!M107*ZAKLAD!N107)/ZAKLAD!M145,2),0)</f>
        <v>0</v>
      </c>
      <c r="O145" s="120">
        <f>ZAKLAD!O28+ZAKLAD!O70+ZAKLAD!O107</f>
        <v>567352</v>
      </c>
      <c r="P145" s="121">
        <f>IF(ZAKLAD!O145&gt;0,ROUND((ZAKLAD!O28*ZAKLAD!P28+ZAKLAD!O70*ZAKLAD!P70+ZAKLAD!O107*ZAKLAD!P107)/ZAKLAD!O145,2),0)</f>
        <v>6.39</v>
      </c>
      <c r="Q145" s="120">
        <f>ZAKLAD!Q28+ZAKLAD!Q70+ZAKLAD!Q107</f>
        <v>0</v>
      </c>
      <c r="R145" s="121">
        <f>IF(ZAKLAD!Q145&gt;0,ROUND((ZAKLAD!Q28*ZAKLAD!R28+ZAKLAD!Q70*ZAKLAD!R70+ZAKLAD!Q107*ZAKLAD!R107)/ZAKLAD!Q145,2),0)</f>
        <v>0</v>
      </c>
      <c r="S145" s="120">
        <f>ZAKLAD!S28+ZAKLAD!S70+ZAKLAD!S107</f>
        <v>567352</v>
      </c>
      <c r="T145" s="121">
        <f>IF(ZAKLAD!S145&gt;0,ROUND((ZAKLAD!S28*ZAKLAD!T28+ZAKLAD!S70*ZAKLAD!T70+ZAKLAD!S107*ZAKLAD!T107)/ZAKLAD!S145,2),0)</f>
        <v>6.39</v>
      </c>
      <c r="U145" s="120">
        <f>ZAKLAD!U28+ZAKLAD!U70+ZAKLAD!U107</f>
        <v>0</v>
      </c>
      <c r="V145" s="121">
        <f>IF(ZAKLAD!U145&gt;0,ROUND((ZAKLAD!U28*ZAKLAD!V28+ZAKLAD!U70*ZAKLAD!V70+ZAKLAD!U107*ZAKLAD!V107)/ZAKLAD!U145,2),0)</f>
        <v>0</v>
      </c>
      <c r="W145" s="120">
        <f>ZAKLAD!W28+ZAKLAD!W70+ZAKLAD!W107</f>
        <v>0</v>
      </c>
      <c r="X145" s="121">
        <f>IF(ZAKLAD!W145&gt;0,ROUND((ZAKLAD!W28*ZAKLAD!X28+ZAKLAD!W70*ZAKLAD!X70+ZAKLAD!W107*ZAKLAD!X107)/ZAKLAD!W145,2),0)</f>
        <v>0</v>
      </c>
      <c r="Y145" s="120">
        <f>ZAKLAD!Y28+ZAKLAD!Y70+ZAKLAD!Y107</f>
        <v>0</v>
      </c>
      <c r="Z145" s="121">
        <f>IF(ZAKLAD!Y145&gt;0,ROUND((ZAKLAD!Y28*ZAKLAD!Z28+ZAKLAD!Y70*ZAKLAD!Z70+ZAKLAD!Y107*ZAKLAD!Z107)/ZAKLAD!Y145,2),0)</f>
        <v>0</v>
      </c>
      <c r="AA145" s="120">
        <f>ZAKLAD!AA28+ZAKLAD!AA70+ZAKLAD!AA107</f>
        <v>0</v>
      </c>
      <c r="AB145" s="121">
        <f>IF(ZAKLAD!AA145&gt;0,ROUND((ZAKLAD!AA28*ZAKLAD!AB28+ZAKLAD!AA70*ZAKLAD!AB70+ZAKLAD!AA107*ZAKLAD!AB107)/ZAKLAD!AA145,2),0)</f>
        <v>0</v>
      </c>
      <c r="AC145" s="249">
        <f>ZAKLAD!AC28+ZAKLAD!AC70+ZAKLAD!AC107</f>
        <v>266102</v>
      </c>
      <c r="AD145" s="121">
        <f>IF(ZAKLAD!AC145&gt;0,ROUND((ZAKLAD!AC28*ZAKLAD!AD28+ZAKLAD!AC70*ZAKLAD!AD70+ZAKLAD!AC107*ZAKLAD!AD107)/ZAKLAD!AC145,2),0)</f>
        <v>7.48</v>
      </c>
      <c r="AE145" s="120">
        <f>ZAKLAD!AE28+ZAKLAD!AE70+ZAKLAD!AE107</f>
        <v>63409</v>
      </c>
      <c r="AF145" s="121">
        <f>IF(ZAKLAD!AE145&gt;0,ROUND((ZAKLAD!AE28*ZAKLAD!AF28+ZAKLAD!AE70*ZAKLAD!AF70+ZAKLAD!AE107*ZAKLAD!AF107)/ZAKLAD!AE145,2),0)</f>
        <v>7.43</v>
      </c>
      <c r="AG145" s="120">
        <f>ZAKLAD!AG28+ZAKLAD!AG70+ZAKLAD!AG107</f>
        <v>1470556</v>
      </c>
      <c r="AH145" s="121">
        <f>IF(ZAKLAD!AG145&gt;0,ROUND((ZAKLAD!AG28*ZAKLAD!AH28+ZAKLAD!AG70*ZAKLAD!AH70+ZAKLAD!AG107*ZAKLAD!AH107)/ZAKLAD!AG145,2),0)</f>
        <v>11.32</v>
      </c>
      <c r="AI145" s="120">
        <f>ZAKLAD!AI28+ZAKLAD!AI70+ZAKLAD!AI107</f>
        <v>1736548</v>
      </c>
      <c r="AJ145" s="121">
        <f>IF(ZAKLAD!AI145&gt;0,ROUND((ZAKLAD!AI28*ZAKLAD!AJ28+ZAKLAD!AI70*ZAKLAD!AJ70+ZAKLAD!AI107*ZAKLAD!AJ107)/ZAKLAD!AI145,2),0)</f>
        <v>9.86</v>
      </c>
      <c r="AK145" s="120">
        <f>ZAKLAD!AK28+ZAKLAD!AK70+ZAKLAD!AK107</f>
        <v>655250</v>
      </c>
      <c r="AL145" s="245">
        <f>IF(ZAKLAD!AK145&gt;0,ROUND((ZAKLAD!AK28*ZAKLAD!AL28+ZAKLAD!AK70*ZAKLAD!AL70+ZAKLAD!AK107*ZAKLAD!AL107)/ZAKLAD!AK145,2),0)</f>
        <v>10.06</v>
      </c>
      <c r="AM145" s="115">
        <f>ZAKLAD!AM28+ZAKLAD!AM70+ZAKLAD!AM107</f>
        <v>4634730</v>
      </c>
      <c r="AN145" s="117">
        <f>IF(ZAKLAD!AM145&gt;0,ROUND((ZAKLAD!AM28*ZAKLAD!AN28+ZAKLAD!AM70*ZAKLAD!AN70+ZAKLAD!AM107*ZAKLAD!AN107)/ZAKLAD!AM145,2),0)</f>
        <v>7.8</v>
      </c>
      <c r="AO145" s="115">
        <f>ZAKLAD!AO28+ZAKLAD!AO70+ZAKLAD!AO107</f>
        <v>13959487</v>
      </c>
      <c r="AP145" s="117">
        <f>IF(ZAKLAD!AO145&gt;0,ROUND((ZAKLAD!AO28*ZAKLAD!AP28+ZAKLAD!AO70*ZAKLAD!AP70+ZAKLAD!AO107*ZAKLAD!AP107)/ZAKLAD!AO145,2),0)</f>
        <v>7.73</v>
      </c>
      <c r="AQ145" s="115">
        <f>ZAKLAD!AQ28+ZAKLAD!AQ70+ZAKLAD!AQ107</f>
        <v>1092460</v>
      </c>
      <c r="AR145" s="118">
        <f>IF(ZAKLAD!AQ145&gt;0,ROUND((ZAKLAD!AQ28*ZAKLAD!AR28+ZAKLAD!AQ70*ZAKLAD!AR70+ZAKLAD!AQ107*ZAKLAD!AR107)/ZAKLAD!AQ145,2),0)</f>
        <v>8.19</v>
      </c>
      <c r="AS145" s="115">
        <f>ZAKLAD!AS28+ZAKLAD!AS70+ZAKLAD!AS107</f>
        <v>3270513</v>
      </c>
      <c r="AT145" s="117">
        <f>IF(ZAKLAD!AS145&gt;0,ROUND((ZAKLAD!AS28*ZAKLAD!AT28+ZAKLAD!AS70*ZAKLAD!AT70+ZAKLAD!AS107*ZAKLAD!AT107)/ZAKLAD!AS145,2),0)</f>
        <v>10.47</v>
      </c>
      <c r="AU145" s="115">
        <f>ZAKLAD!AU28+ZAKLAD!AU70+ZAKLAD!AU107</f>
        <v>20405336</v>
      </c>
      <c r="AV145" s="118">
        <f>IF(ZAKLAD!AU145&gt;0,ROUND((ZAKLAD!AU28*ZAKLAD!AV28+ZAKLAD!AU70*ZAKLAD!AV70+ZAKLAD!AU107*ZAKLAD!AV107)/ZAKLAD!AU145,2),0)</f>
        <v>7.85</v>
      </c>
    </row>
    <row r="146" spans="1:48" ht="15" customHeight="1" thickBot="1">
      <c r="A146" s="150" t="s">
        <v>78</v>
      </c>
      <c r="B146" s="235">
        <v>66</v>
      </c>
      <c r="C146" s="152">
        <f>ZAKLAD!C29+ZAKLAD!C71+ZAKLAD!C108</f>
        <v>11431164</v>
      </c>
      <c r="D146" s="153">
        <f>IF(ZAKLAD!C146&gt;0,ROUND((ZAKLAD!C29*ZAKLAD!D29+ZAKLAD!C71*ZAKLAD!D71+ZAKLAD!C108*ZAKLAD!D108)/ZAKLAD!C146,2),0)</f>
        <v>0</v>
      </c>
      <c r="E146" s="152">
        <f>ZAKLAD!E29+ZAKLAD!E71+ZAKLAD!E108</f>
        <v>352347</v>
      </c>
      <c r="F146" s="153">
        <f>IF(ZAKLAD!E146&gt;0,ROUND((ZAKLAD!E29*ZAKLAD!F29+ZAKLAD!E71*ZAKLAD!F71+ZAKLAD!E108*ZAKLAD!F108)/ZAKLAD!E146,2),0)</f>
        <v>0</v>
      </c>
      <c r="G146" s="152">
        <f>ZAKLAD!G29+ZAKLAD!G71+ZAKLAD!G108</f>
        <v>9549910</v>
      </c>
      <c r="H146" s="153">
        <f>IF(ZAKLAD!G146&gt;0,ROUND((ZAKLAD!G29*ZAKLAD!H29+ZAKLAD!G71*ZAKLAD!H71+ZAKLAD!G108*ZAKLAD!H108)/ZAKLAD!G146,2),0)</f>
        <v>0</v>
      </c>
      <c r="I146" s="152">
        <f>ZAKLAD!I29+ZAKLAD!I71+ZAKLAD!I108</f>
        <v>777623</v>
      </c>
      <c r="J146" s="153">
        <f>IF(ZAKLAD!I146&gt;0,ROUND((ZAKLAD!I29*ZAKLAD!J29+ZAKLAD!I71*ZAKLAD!J71+ZAKLAD!I108*ZAKLAD!J108)/ZAKLAD!I146,2),0)</f>
        <v>0</v>
      </c>
      <c r="K146" s="152">
        <f>ZAKLAD!K29+ZAKLAD!K71+ZAKLAD!K108</f>
        <v>10679880</v>
      </c>
      <c r="L146" s="153">
        <f>IF(ZAKLAD!K146&gt;0,ROUND((ZAKLAD!K29*ZAKLAD!L29+ZAKLAD!K71*ZAKLAD!L71+ZAKLAD!K108*ZAKLAD!L108)/ZAKLAD!K146,2),0)</f>
        <v>0</v>
      </c>
      <c r="M146" s="152">
        <f>ZAKLAD!M29+ZAKLAD!M71+ZAKLAD!M108</f>
        <v>0</v>
      </c>
      <c r="N146" s="153">
        <f>IF(ZAKLAD!M146&gt;0,ROUND((ZAKLAD!M29*ZAKLAD!N29+ZAKLAD!M71*ZAKLAD!N71+ZAKLAD!M108*ZAKLAD!N108)/ZAKLAD!M146,2),0)</f>
        <v>0</v>
      </c>
      <c r="O146" s="152">
        <f>ZAKLAD!O29+ZAKLAD!O71+ZAKLAD!O108</f>
        <v>0</v>
      </c>
      <c r="P146" s="153">
        <f>IF(ZAKLAD!O146&gt;0,ROUND((ZAKLAD!O29*ZAKLAD!P29+ZAKLAD!O71*ZAKLAD!P71+ZAKLAD!O108*ZAKLAD!P108)/ZAKLAD!O146,2),0)</f>
        <v>0</v>
      </c>
      <c r="Q146" s="152">
        <f>ZAKLAD!Q29+ZAKLAD!Q71+ZAKLAD!Q108</f>
        <v>11</v>
      </c>
      <c r="R146" s="153">
        <f>IF(ZAKLAD!Q146&gt;0,ROUND((ZAKLAD!Q29*ZAKLAD!R29+ZAKLAD!Q71*ZAKLAD!R71+ZAKLAD!Q108*ZAKLAD!R108)/ZAKLAD!Q146,2),0)</f>
        <v>0</v>
      </c>
      <c r="S146" s="152">
        <f>ZAKLAD!S29+ZAKLAD!S71+ZAKLAD!S108</f>
        <v>11</v>
      </c>
      <c r="T146" s="153">
        <f>IF(ZAKLAD!S146&gt;0,ROUND((ZAKLAD!S29*ZAKLAD!T29+ZAKLAD!S71*ZAKLAD!T71+ZAKLAD!S108*ZAKLAD!T108)/ZAKLAD!S146,2),0)</f>
        <v>0</v>
      </c>
      <c r="U146" s="152">
        <f>ZAKLAD!U29+ZAKLAD!U71+ZAKLAD!U108</f>
        <v>0</v>
      </c>
      <c r="V146" s="153">
        <f>IF(ZAKLAD!U146&gt;0,ROUND((ZAKLAD!U29*ZAKLAD!V29+ZAKLAD!U71*ZAKLAD!V71+ZAKLAD!U108*ZAKLAD!V108)/ZAKLAD!U146,2),0)</f>
        <v>0</v>
      </c>
      <c r="W146" s="152">
        <f>ZAKLAD!W29+ZAKLAD!W71+ZAKLAD!W108</f>
        <v>0</v>
      </c>
      <c r="X146" s="153">
        <f>IF(ZAKLAD!W146&gt;0,ROUND((ZAKLAD!W29*ZAKLAD!X29+ZAKLAD!W71*ZAKLAD!X71+ZAKLAD!W108*ZAKLAD!X108)/ZAKLAD!W146,2),0)</f>
        <v>0</v>
      </c>
      <c r="Y146" s="152">
        <f>ZAKLAD!Y29+ZAKLAD!Y71+ZAKLAD!Y108</f>
        <v>196</v>
      </c>
      <c r="Z146" s="153">
        <f>IF(ZAKLAD!Y146&gt;0,ROUND((ZAKLAD!Y29*ZAKLAD!Z29+ZAKLAD!Y71*ZAKLAD!Z71+ZAKLAD!Y108*ZAKLAD!Z108)/ZAKLAD!Y146,2),0)</f>
        <v>0</v>
      </c>
      <c r="AA146" s="152">
        <f>ZAKLAD!AA29+ZAKLAD!AA71+ZAKLAD!AA108</f>
        <v>196</v>
      </c>
      <c r="AB146" s="153">
        <f>IF(ZAKLAD!AA146&gt;0,ROUND((ZAKLAD!AA29*ZAKLAD!AB29+ZAKLAD!AA71*ZAKLAD!AB71+ZAKLAD!AA108*ZAKLAD!AB108)/ZAKLAD!AA146,2),0)</f>
        <v>0</v>
      </c>
      <c r="AC146" s="251">
        <f>ZAKLAD!AC29+ZAKLAD!AC71+ZAKLAD!AC108</f>
        <v>0</v>
      </c>
      <c r="AD146" s="153">
        <f>IF(ZAKLAD!AC146&gt;0,ROUND((ZAKLAD!AC29*ZAKLAD!AD29+ZAKLAD!AC71*ZAKLAD!AD71+ZAKLAD!AC108*ZAKLAD!AD108)/ZAKLAD!AC146,2),0)</f>
        <v>0</v>
      </c>
      <c r="AE146" s="152">
        <f>ZAKLAD!AE29+ZAKLAD!AE71+ZAKLAD!AE108</f>
        <v>27</v>
      </c>
      <c r="AF146" s="153">
        <f>IF(ZAKLAD!AE146&gt;0,ROUND((ZAKLAD!AE29*ZAKLAD!AF29+ZAKLAD!AE71*ZAKLAD!AF71+ZAKLAD!AE108*ZAKLAD!AF108)/ZAKLAD!AE146,2),0)</f>
        <v>0</v>
      </c>
      <c r="AG146" s="152">
        <f>ZAKLAD!AG29+ZAKLAD!AG71+ZAKLAD!AG108</f>
        <v>557874</v>
      </c>
      <c r="AH146" s="153">
        <f>IF(ZAKLAD!AG146&gt;0,ROUND((ZAKLAD!AG29*ZAKLAD!AH29+ZAKLAD!AG71*ZAKLAD!AH71+ZAKLAD!AG108*ZAKLAD!AH108)/ZAKLAD!AG146,2),0)</f>
        <v>0</v>
      </c>
      <c r="AI146" s="152">
        <f>ZAKLAD!AI29+ZAKLAD!AI71+ZAKLAD!AI108</f>
        <v>184535</v>
      </c>
      <c r="AJ146" s="153">
        <f>IF(ZAKLAD!AI146&gt;0,ROUND((ZAKLAD!AI29*ZAKLAD!AJ29+ZAKLAD!AI71*ZAKLAD!AJ71+ZAKLAD!AI108*ZAKLAD!AJ108)/ZAKLAD!AI146,2),0)</f>
        <v>0</v>
      </c>
      <c r="AK146" s="152">
        <f>ZAKLAD!AK29+ZAKLAD!AK71+ZAKLAD!AK108</f>
        <v>8641</v>
      </c>
      <c r="AL146" s="248">
        <f>IF(ZAKLAD!AK146&gt;0,ROUND((ZAKLAD!AK29*ZAKLAD!AL29+ZAKLAD!AK71*ZAKLAD!AL71+ZAKLAD!AK108*ZAKLAD!AL108)/ZAKLAD!AK146,2),0)</f>
        <v>0</v>
      </c>
      <c r="AM146" s="157">
        <f>ZAKLAD!AM29+ZAKLAD!AM71+ZAKLAD!AM108</f>
        <v>352347</v>
      </c>
      <c r="AN146" s="158">
        <f>IF(ZAKLAD!AM146&gt;0,ROUND((ZAKLAD!AM29*ZAKLAD!AN29+ZAKLAD!AM71*ZAKLAD!AN71+ZAKLAD!AM108*ZAKLAD!AN108)/ZAKLAD!AM146,2),0)</f>
        <v>0</v>
      </c>
      <c r="AO146" s="157">
        <f>ZAKLAD!AO29+ZAKLAD!AO71+ZAKLAD!AO108</f>
        <v>10107784</v>
      </c>
      <c r="AP146" s="158">
        <f>IF(ZAKLAD!AO146&gt;0,ROUND((ZAKLAD!AO29*ZAKLAD!AP29+ZAKLAD!AO71*ZAKLAD!AP71+ZAKLAD!AO108*ZAKLAD!AP108)/ZAKLAD!AO146,2),0)</f>
        <v>0</v>
      </c>
      <c r="AQ146" s="157">
        <f>ZAKLAD!AQ29+ZAKLAD!AQ71+ZAKLAD!AQ108</f>
        <v>777830</v>
      </c>
      <c r="AR146" s="159">
        <f>IF(ZAKLAD!AQ146&gt;0,ROUND((ZAKLAD!AQ29*ZAKLAD!AR29+ZAKLAD!AQ71*ZAKLAD!AR71+ZAKLAD!AQ108*ZAKLAD!AR108)/ZAKLAD!AQ146,2),0)</f>
        <v>0</v>
      </c>
      <c r="AS146" s="157">
        <f>ZAKLAD!AS29+ZAKLAD!AS71+ZAKLAD!AS108</f>
        <v>742436</v>
      </c>
      <c r="AT146" s="158">
        <f>IF(ZAKLAD!AS146&gt;0,ROUND((ZAKLAD!AS29*ZAKLAD!AT29+ZAKLAD!AS71*ZAKLAD!AT71+ZAKLAD!AS108*ZAKLAD!AT108)/ZAKLAD!AS146,2),0)</f>
        <v>0</v>
      </c>
      <c r="AU146" s="157">
        <f>ZAKLAD!AU29+ZAKLAD!AU71+ZAKLAD!AU108</f>
        <v>11246629</v>
      </c>
      <c r="AV146" s="159">
        <f>IF(ZAKLAD!AU146&gt;0,ROUND((ZAKLAD!AU29*ZAKLAD!AV29+ZAKLAD!AU71*ZAKLAD!AV71+ZAKLAD!AU108*ZAKLAD!AV108)/ZAKLAD!AU146,2),0)</f>
        <v>0</v>
      </c>
    </row>
    <row r="147" spans="1:48" ht="15" customHeight="1">
      <c r="A147" s="236" t="s">
        <v>97</v>
      </c>
      <c r="B147" s="127">
        <v>67</v>
      </c>
      <c r="C147" s="241">
        <f>SUM(ZAKLAD!C134:ZAKLAD!C137)+ZAKLAD!C143</f>
        <v>261425980</v>
      </c>
      <c r="D147" s="242">
        <f>IF(ZAKLAD!C147&gt;0,ROUND((ZAKLAD!C134*ZAKLAD!D134+ZAKLAD!C135*ZAKLAD!D135+ZAKLAD!C136*ZAKLAD!D136+ZAKLAD!C137*ZAKLAD!D137+ZAKLAD!C143*ZAKLAD!D143)/ZAKLAD!C147,2),0)</f>
        <v>6.58</v>
      </c>
      <c r="E147" s="241">
        <f>SUM(ZAKLAD!E134:ZAKLAD!E137)+ZAKLAD!E143</f>
        <v>25937697</v>
      </c>
      <c r="F147" s="242">
        <f>IF(ZAKLAD!E147&gt;0,ROUND((ZAKLAD!E134*ZAKLAD!F134+ZAKLAD!E135*ZAKLAD!F135+ZAKLAD!E136*ZAKLAD!F136+ZAKLAD!E137*ZAKLAD!F137+ZAKLAD!E143*ZAKLAD!F143)/ZAKLAD!E147,2),0)</f>
        <v>5.56</v>
      </c>
      <c r="G147" s="241">
        <f>SUM(ZAKLAD!G134:ZAKLAD!G137)+ZAKLAD!G143</f>
        <v>73748777</v>
      </c>
      <c r="H147" s="242">
        <f>IF(ZAKLAD!G147&gt;0,ROUND((ZAKLAD!G134*ZAKLAD!H134+ZAKLAD!G135*ZAKLAD!H135+ZAKLAD!G136*ZAKLAD!H136+ZAKLAD!G137*ZAKLAD!H137+ZAKLAD!G143*ZAKLAD!H143)/ZAKLAD!G147,2),0)</f>
        <v>6.1</v>
      </c>
      <c r="I147" s="241">
        <f>SUM(ZAKLAD!I134:ZAKLAD!I137)+ZAKLAD!I143</f>
        <v>17620912</v>
      </c>
      <c r="J147" s="242">
        <f>IF(ZAKLAD!I147&gt;0,ROUND((ZAKLAD!I134*ZAKLAD!J134+ZAKLAD!I135*ZAKLAD!J135+ZAKLAD!I136*ZAKLAD!J136+ZAKLAD!I137*ZAKLAD!J137+ZAKLAD!I143*ZAKLAD!J143)/ZAKLAD!I147,2),0)</f>
        <v>5.28</v>
      </c>
      <c r="K147" s="241">
        <f>SUM(ZAKLAD!K134:ZAKLAD!K137)+ZAKLAD!K143</f>
        <v>117307386</v>
      </c>
      <c r="L147" s="242">
        <f>IF(ZAKLAD!K147&gt;0,ROUND((ZAKLAD!K134*ZAKLAD!L134+ZAKLAD!K135*ZAKLAD!L135+ZAKLAD!K136*ZAKLAD!L136+ZAKLAD!K137*ZAKLAD!L137+ZAKLAD!K143*ZAKLAD!L143)/ZAKLAD!K147,2),0)</f>
        <v>5.86</v>
      </c>
      <c r="M147" s="241">
        <f>SUM(ZAKLAD!M134:ZAKLAD!M137)+ZAKLAD!M143</f>
        <v>288535</v>
      </c>
      <c r="N147" s="242">
        <f>IF(ZAKLAD!M147&gt;0,ROUND((ZAKLAD!M134*ZAKLAD!N134+ZAKLAD!M135*ZAKLAD!N135+ZAKLAD!M136*ZAKLAD!N136+ZAKLAD!M137*ZAKLAD!N137+ZAKLAD!M143*ZAKLAD!N143)/ZAKLAD!M147,2),0)</f>
        <v>4.9</v>
      </c>
      <c r="O147" s="241">
        <f>SUM(ZAKLAD!O134:ZAKLAD!O137)+ZAKLAD!O143</f>
        <v>6468767</v>
      </c>
      <c r="P147" s="242">
        <f>IF(ZAKLAD!O147&gt;0,ROUND((ZAKLAD!O134*ZAKLAD!P134+ZAKLAD!O135*ZAKLAD!P135+ZAKLAD!O136*ZAKLAD!P136+ZAKLAD!O137*ZAKLAD!P137+ZAKLAD!O143*ZAKLAD!P143)/ZAKLAD!O147,2),0)</f>
        <v>6.38</v>
      </c>
      <c r="Q147" s="241">
        <f>SUM(ZAKLAD!Q134:ZAKLAD!Q137)+ZAKLAD!Q143</f>
        <v>16769036</v>
      </c>
      <c r="R147" s="242">
        <f>IF(ZAKLAD!Q147&gt;0,ROUND((ZAKLAD!Q134*ZAKLAD!R134+ZAKLAD!Q135*ZAKLAD!R135+ZAKLAD!Q136*ZAKLAD!R136+ZAKLAD!Q137*ZAKLAD!R137+ZAKLAD!Q143*ZAKLAD!R143)/ZAKLAD!Q147,2),0)</f>
        <v>5.5</v>
      </c>
      <c r="S147" s="241">
        <f>SUM(ZAKLAD!S134:ZAKLAD!S137)+ZAKLAD!S143</f>
        <v>23526338</v>
      </c>
      <c r="T147" s="242">
        <f>IF(ZAKLAD!S147&gt;0,ROUND((ZAKLAD!S134*ZAKLAD!T134+ZAKLAD!S135*ZAKLAD!T135+ZAKLAD!S136*ZAKLAD!T136+ZAKLAD!S137*ZAKLAD!T137+ZAKLAD!S143*ZAKLAD!T143)/ZAKLAD!S147,2),0)</f>
        <v>5.74</v>
      </c>
      <c r="U147" s="241">
        <f>SUM(ZAKLAD!U134:ZAKLAD!U137)+ZAKLAD!U143</f>
        <v>1281</v>
      </c>
      <c r="V147" s="242">
        <f>IF(ZAKLAD!U147&gt;0,ROUND((ZAKLAD!U134*ZAKLAD!V134+ZAKLAD!U135*ZAKLAD!V135+ZAKLAD!U136*ZAKLAD!V136+ZAKLAD!U137*ZAKLAD!V137+ZAKLAD!U143*ZAKLAD!V143)/ZAKLAD!U147,2),0)</f>
        <v>19.73</v>
      </c>
      <c r="W147" s="241">
        <f>SUM(ZAKLAD!W134:ZAKLAD!W137)+ZAKLAD!W143</f>
        <v>384</v>
      </c>
      <c r="X147" s="242">
        <f>IF(ZAKLAD!W147&gt;0,ROUND((ZAKLAD!W134*ZAKLAD!X134+ZAKLAD!W135*ZAKLAD!X135+ZAKLAD!W136*ZAKLAD!X136+ZAKLAD!W137*ZAKLAD!X137+ZAKLAD!W143*ZAKLAD!X143)/ZAKLAD!W147,2),0)</f>
        <v>17.38</v>
      </c>
      <c r="Y147" s="241">
        <f>SUM(ZAKLAD!Y134:ZAKLAD!Y137)+ZAKLAD!Y143</f>
        <v>154</v>
      </c>
      <c r="Z147" s="242">
        <f>IF(ZAKLAD!Y147&gt;0,ROUND((ZAKLAD!Y134*ZAKLAD!Z134+ZAKLAD!Y135*ZAKLAD!Z135+ZAKLAD!Y136*ZAKLAD!Z136+ZAKLAD!Y137*ZAKLAD!Z137+ZAKLAD!Y143*ZAKLAD!Z143)/ZAKLAD!Y147,2),0)</f>
        <v>23.63</v>
      </c>
      <c r="AA147" s="241">
        <f>SUM(ZAKLAD!AA134:ZAKLAD!AA137)+ZAKLAD!AA143</f>
        <v>1819</v>
      </c>
      <c r="AB147" s="242">
        <f>IF(ZAKLAD!AA147&gt;0,ROUND((ZAKLAD!AA134*ZAKLAD!AB134+ZAKLAD!AA135*ZAKLAD!AB135+ZAKLAD!AA136*ZAKLAD!AB136+ZAKLAD!AA137*ZAKLAD!AB137+ZAKLAD!AA143*ZAKLAD!AB143)/ZAKLAD!AA147,2),0)</f>
        <v>19.56</v>
      </c>
      <c r="AC147" s="241">
        <f>SUM(ZAKLAD!AC134:ZAKLAD!AC137)+ZAKLAD!AC143</f>
        <v>18023074</v>
      </c>
      <c r="AD147" s="242">
        <f>IF(ZAKLAD!AC147&gt;0,ROUND((ZAKLAD!AC134*ZAKLAD!AD134+ZAKLAD!AC135*ZAKLAD!AD135+ZAKLAD!AC136*ZAKLAD!AD136+ZAKLAD!AC137*ZAKLAD!AD137+ZAKLAD!AC143*ZAKLAD!AD143)/ZAKLAD!AC147,2),0)</f>
        <v>6.14</v>
      </c>
      <c r="AE147" s="241">
        <f>SUM(ZAKLAD!AE134:ZAKLAD!AE137)+ZAKLAD!AE143</f>
        <v>238751</v>
      </c>
      <c r="AF147" s="242">
        <f>IF(ZAKLAD!AE147&gt;0,ROUND((ZAKLAD!AE134*ZAKLAD!AF134+ZAKLAD!AE135*ZAKLAD!AF135+ZAKLAD!AE136*ZAKLAD!AF136+ZAKLAD!AE137*ZAKLAD!AF137+ZAKLAD!AE143*ZAKLAD!AF143)/ZAKLAD!AE147,2),0)</f>
        <v>7.62</v>
      </c>
      <c r="AG147" s="241">
        <f>SUM(ZAKLAD!AG134:ZAKLAD!AG137)+ZAKLAD!AG143</f>
        <v>5941373</v>
      </c>
      <c r="AH147" s="242">
        <f>IF(ZAKLAD!AG147&gt;0,ROUND((ZAKLAD!AG134*ZAKLAD!AH134+ZAKLAD!AG135*ZAKLAD!AH135+ZAKLAD!AG136*ZAKLAD!AH136+ZAKLAD!AG137*ZAKLAD!AH137+ZAKLAD!AG143*ZAKLAD!AH143)/ZAKLAD!AG147,2),0)</f>
        <v>8.39</v>
      </c>
      <c r="AI147" s="241">
        <f>SUM(ZAKLAD!AI134:ZAKLAD!AI137)+ZAKLAD!AI143</f>
        <v>95684880</v>
      </c>
      <c r="AJ147" s="242">
        <f>IF(ZAKLAD!AI147&gt;0,ROUND((ZAKLAD!AI134*ZAKLAD!AJ134+ZAKLAD!AI135*ZAKLAD!AJ135+ZAKLAD!AI136*ZAKLAD!AJ136+ZAKLAD!AI137*ZAKLAD!AJ137+ZAKLAD!AI143*ZAKLAD!AJ143)/ZAKLAD!AI147,2),0)</f>
        <v>7.66</v>
      </c>
      <c r="AK147" s="241">
        <f>SUM(ZAKLAD!AK134:ZAKLAD!AK137)+ZAKLAD!AK143</f>
        <v>702359</v>
      </c>
      <c r="AL147" s="234">
        <f>IF(ZAKLAD!AK147&gt;0,ROUND((ZAKLAD!AK134*ZAKLAD!AL134+ZAKLAD!AK135*ZAKLAD!AL135+ZAKLAD!AK136*ZAKLAD!AL136+ZAKLAD!AK137*ZAKLAD!AL137+ZAKLAD!AK143*ZAKLAD!AL143)/ZAKLAD!AK147,2),0)</f>
        <v>4.73</v>
      </c>
      <c r="AM147" s="243">
        <f>SUM(ZAKLAD!AM134:ZAKLAD!AM137)+ZAKLAD!AM143</f>
        <v>26227513</v>
      </c>
      <c r="AN147" s="242">
        <f>IF(ZAKLAD!AM147&gt;0,ROUND((ZAKLAD!AM134*ZAKLAD!AN134+ZAKLAD!AM135*ZAKLAD!AN135+ZAKLAD!AM136*ZAKLAD!AN136+ZAKLAD!AM137*ZAKLAD!AN137+ZAKLAD!AM143*ZAKLAD!AN143)/ZAKLAD!AM147,2),0)</f>
        <v>5.56</v>
      </c>
      <c r="AO147" s="241">
        <f>SUM(ZAKLAD!AO134:ZAKLAD!AO137)+ZAKLAD!AO143</f>
        <v>86159301</v>
      </c>
      <c r="AP147" s="242">
        <f>IF(ZAKLAD!AO147&gt;0,ROUND((ZAKLAD!AO134*ZAKLAD!AP134+ZAKLAD!AO135*ZAKLAD!AP135+ZAKLAD!AO136*ZAKLAD!AP136+ZAKLAD!AO137*ZAKLAD!AP137+ZAKLAD!AO143*ZAKLAD!AP143)/ZAKLAD!AO147,2),0)</f>
        <v>6.28</v>
      </c>
      <c r="AQ147" s="241">
        <f>SUM(ZAKLAD!AQ134:ZAKLAD!AQ137)+ZAKLAD!AQ143</f>
        <v>34390102</v>
      </c>
      <c r="AR147" s="244">
        <f>IF(ZAKLAD!AQ147&gt;0,ROUND((ZAKLAD!AQ134*ZAKLAD!AR134+ZAKLAD!AQ135*ZAKLAD!AR135+ZAKLAD!AQ136*ZAKLAD!AR136+ZAKLAD!AQ137*ZAKLAD!AR137+ZAKLAD!AQ143*ZAKLAD!AR143)/ZAKLAD!AQ147,2),0)</f>
        <v>5.39</v>
      </c>
      <c r="AS147" s="241">
        <f>SUM(ZAKLAD!AS134:ZAKLAD!AS137)+ZAKLAD!AS143</f>
        <v>101865004</v>
      </c>
      <c r="AT147" s="242">
        <f>IF(ZAKLAD!AS147&gt;0,ROUND((ZAKLAD!AS134*ZAKLAD!AT134+ZAKLAD!AS135*ZAKLAD!AT135+ZAKLAD!AS136*ZAKLAD!AT136+ZAKLAD!AS137*ZAKLAD!AT137+ZAKLAD!AS143*ZAKLAD!AT143)/ZAKLAD!AS147,2),0)</f>
        <v>7.7</v>
      </c>
      <c r="AU147" s="241">
        <f>SUM(ZAKLAD!AU134:ZAKLAD!AU137)+ZAKLAD!AU143</f>
        <v>147718026</v>
      </c>
      <c r="AV147" s="234">
        <f>IF(ZAKLAD!AU147&gt;0,ROUND((ZAKLAD!AU134*ZAKLAD!AV134+ZAKLAD!AU135*ZAKLAD!AV135+ZAKLAD!AU136*ZAKLAD!AV136+ZAKLAD!AU137*ZAKLAD!AV137+ZAKLAD!AU143*ZAKLAD!AV143)/ZAKLAD!AU147,2),0)</f>
        <v>5.94</v>
      </c>
    </row>
    <row r="148" spans="1:48" ht="15" customHeight="1">
      <c r="A148" s="227" t="s">
        <v>98</v>
      </c>
      <c r="B148" s="111">
        <v>68</v>
      </c>
      <c r="C148" s="241">
        <f>(ZAKLAD!C138+ZAKLAD!C140+ZAKLAD!C141+ZAKLAD!C142)</f>
        <v>68220947</v>
      </c>
      <c r="D148" s="242">
        <f>IF(ZAKLAD!C148&gt;0,ROUND((ZAKLAD!C138*ZAKLAD!D138+ZAKLAD!C140*ZAKLAD!D140+ZAKLAD!C141*ZAKLAD!D141+ZAKLAD!C142*ZAKLAD!D142)/ZAKLAD!C148,2),0)</f>
        <v>7.1</v>
      </c>
      <c r="E148" s="241">
        <f>(ZAKLAD!E138+ZAKLAD!E140+ZAKLAD!E141+ZAKLAD!E142)</f>
        <v>0</v>
      </c>
      <c r="F148" s="242">
        <f>IF(ZAKLAD!E148&gt;0,ROUND((ZAKLAD!E138*ZAKLAD!F138+ZAKLAD!E140*ZAKLAD!F140+ZAKLAD!E141*ZAKLAD!F141+ZAKLAD!E142*ZAKLAD!F142)/ZAKLAD!E148,2),0)</f>
        <v>0</v>
      </c>
      <c r="G148" s="241">
        <f>(ZAKLAD!G138+ZAKLAD!G140+ZAKLAD!G141+ZAKLAD!G142)</f>
        <v>396295</v>
      </c>
      <c r="H148" s="242">
        <f>IF(ZAKLAD!G148&gt;0,ROUND((ZAKLAD!G138*ZAKLAD!H138+ZAKLAD!G140*ZAKLAD!H140+ZAKLAD!G141*ZAKLAD!H141+ZAKLAD!G142*ZAKLAD!H142)/ZAKLAD!G148,2),0)</f>
        <v>9.52</v>
      </c>
      <c r="I148" s="241">
        <f>(ZAKLAD!I138+ZAKLAD!I140+ZAKLAD!I141+ZAKLAD!I142)</f>
        <v>0</v>
      </c>
      <c r="J148" s="242">
        <f>IF(ZAKLAD!I148&gt;0,ROUND((ZAKLAD!I138*ZAKLAD!J138+ZAKLAD!I140*ZAKLAD!J140+ZAKLAD!I141*ZAKLAD!J141+ZAKLAD!I142*ZAKLAD!J142)/ZAKLAD!I148,2),0)</f>
        <v>0</v>
      </c>
      <c r="K148" s="241">
        <f>(ZAKLAD!K138+ZAKLAD!K140+ZAKLAD!K141+ZAKLAD!K142)</f>
        <v>396295</v>
      </c>
      <c r="L148" s="242">
        <f>IF(ZAKLAD!K148&gt;0,ROUND((ZAKLAD!K138*ZAKLAD!L138+ZAKLAD!K140*ZAKLAD!L140+ZAKLAD!K141*ZAKLAD!L141+ZAKLAD!K142*ZAKLAD!L142)/ZAKLAD!K148,2),0)</f>
        <v>9.52</v>
      </c>
      <c r="M148" s="241">
        <f>(ZAKLAD!M138+ZAKLAD!M140+ZAKLAD!M141+ZAKLAD!M142)</f>
        <v>0</v>
      </c>
      <c r="N148" s="242">
        <f>IF(ZAKLAD!M148&gt;0,ROUND((ZAKLAD!M138*ZAKLAD!N138+ZAKLAD!M140*ZAKLAD!N140+ZAKLAD!M141*ZAKLAD!N141+ZAKLAD!M142*ZAKLAD!N142)/ZAKLAD!M148,2),0)</f>
        <v>0</v>
      </c>
      <c r="O148" s="241">
        <f>(ZAKLAD!O138+ZAKLAD!O140+ZAKLAD!O141+ZAKLAD!O142)</f>
        <v>0</v>
      </c>
      <c r="P148" s="242">
        <f>IF(ZAKLAD!O148&gt;0,ROUND((ZAKLAD!O138*ZAKLAD!P138+ZAKLAD!O140*ZAKLAD!P140+ZAKLAD!O141*ZAKLAD!P141+ZAKLAD!O142*ZAKLAD!P142)/ZAKLAD!O148,2),0)</f>
        <v>0</v>
      </c>
      <c r="Q148" s="241">
        <f>(ZAKLAD!Q138+ZAKLAD!Q140+ZAKLAD!Q141+ZAKLAD!Q142)</f>
        <v>0</v>
      </c>
      <c r="R148" s="242">
        <f>IF(ZAKLAD!Q148&gt;0,ROUND((ZAKLAD!Q138*ZAKLAD!R138+ZAKLAD!Q140*ZAKLAD!R140+ZAKLAD!Q141*ZAKLAD!R141+ZAKLAD!Q142*ZAKLAD!R142)/ZAKLAD!Q148,2),0)</f>
        <v>0</v>
      </c>
      <c r="S148" s="241">
        <f>(ZAKLAD!S138+ZAKLAD!S140+ZAKLAD!S141+ZAKLAD!S142)</f>
        <v>0</v>
      </c>
      <c r="T148" s="242">
        <f>IF(ZAKLAD!S148&gt;0,ROUND((ZAKLAD!S138*ZAKLAD!T138+ZAKLAD!S140*ZAKLAD!T140+ZAKLAD!S141*ZAKLAD!T141+ZAKLAD!S142*ZAKLAD!T142)/ZAKLAD!S148,2),0)</f>
        <v>0</v>
      </c>
      <c r="U148" s="241">
        <f>(ZAKLAD!U138+ZAKLAD!U140+ZAKLAD!U141+ZAKLAD!U142)</f>
        <v>0</v>
      </c>
      <c r="V148" s="242">
        <f>IF(ZAKLAD!U148&gt;0,ROUND((ZAKLAD!U138*ZAKLAD!V138+ZAKLAD!U140*ZAKLAD!V140+ZAKLAD!U141*ZAKLAD!V141+ZAKLAD!U142*ZAKLAD!V142)/ZAKLAD!U148,2),0)</f>
        <v>0</v>
      </c>
      <c r="W148" s="241">
        <f>(ZAKLAD!W138+ZAKLAD!W140+ZAKLAD!W141+ZAKLAD!W142)</f>
        <v>0</v>
      </c>
      <c r="X148" s="242">
        <f>IF(ZAKLAD!W148&gt;0,ROUND((ZAKLAD!W138*ZAKLAD!X138+ZAKLAD!W140*ZAKLAD!X140+ZAKLAD!W141*ZAKLAD!X141+ZAKLAD!W142*ZAKLAD!X142)/ZAKLAD!W148,2),0)</f>
        <v>0</v>
      </c>
      <c r="Y148" s="241">
        <f>(ZAKLAD!Y138+ZAKLAD!Y140+ZAKLAD!Y141+ZAKLAD!Y142)</f>
        <v>0</v>
      </c>
      <c r="Z148" s="242">
        <f>IF(ZAKLAD!Y148&gt;0,ROUND((ZAKLAD!Y138*ZAKLAD!Z138+ZAKLAD!Y140*ZAKLAD!Z140+ZAKLAD!Y141*ZAKLAD!Z141+ZAKLAD!Y142*ZAKLAD!Z142)/ZAKLAD!Y148,2),0)</f>
        <v>0</v>
      </c>
      <c r="AA148" s="241">
        <f>(ZAKLAD!AA138+ZAKLAD!AA140+ZAKLAD!AA141+ZAKLAD!AA142)</f>
        <v>0</v>
      </c>
      <c r="AB148" s="242">
        <f>IF(ZAKLAD!AA148&gt;0,ROUND((ZAKLAD!AA138*ZAKLAD!AB138+ZAKLAD!AA140*ZAKLAD!AB140+ZAKLAD!AA141*ZAKLAD!AB141+ZAKLAD!AA142*ZAKLAD!AB142)/ZAKLAD!AA148,2),0)</f>
        <v>0</v>
      </c>
      <c r="AC148" s="241">
        <f>(ZAKLAD!AC138+ZAKLAD!AC140+ZAKLAD!AC141+ZAKLAD!AC142)</f>
        <v>29157</v>
      </c>
      <c r="AD148" s="242">
        <f>IF(ZAKLAD!AC148&gt;0,ROUND((ZAKLAD!AC138*ZAKLAD!AD138+ZAKLAD!AC140*ZAKLAD!AD140+ZAKLAD!AC141*ZAKLAD!AD141+ZAKLAD!AC142*ZAKLAD!AD142)/ZAKLAD!AC148,2),0)</f>
        <v>8.02</v>
      </c>
      <c r="AE148" s="241">
        <f>(ZAKLAD!AE138+ZAKLAD!AE140+ZAKLAD!AE141+ZAKLAD!AE142)</f>
        <v>122300</v>
      </c>
      <c r="AF148" s="242">
        <f>IF(ZAKLAD!AE148&gt;0,ROUND((ZAKLAD!AE138*ZAKLAD!AF138+ZAKLAD!AE140*ZAKLAD!AF140+ZAKLAD!AE141*ZAKLAD!AF141+ZAKLAD!AE142*ZAKLAD!AF142)/ZAKLAD!AE148,2),0)</f>
        <v>6.84</v>
      </c>
      <c r="AG148" s="241">
        <f>(ZAKLAD!AG138+ZAKLAD!AG140+ZAKLAD!AG141+ZAKLAD!AG142)</f>
        <v>47768</v>
      </c>
      <c r="AH148" s="242">
        <f>IF(ZAKLAD!AG148&gt;0,ROUND((ZAKLAD!AG138*ZAKLAD!AH138+ZAKLAD!AG140*ZAKLAD!AH140+ZAKLAD!AG141*ZAKLAD!AH141+ZAKLAD!AG142*ZAKLAD!AH142)/ZAKLAD!AG148,2),0)</f>
        <v>9.79</v>
      </c>
      <c r="AI148" s="241">
        <f>(ZAKLAD!AI138+ZAKLAD!AI140+ZAKLAD!AI141+ZAKLAD!AI142)</f>
        <v>67610803</v>
      </c>
      <c r="AJ148" s="242">
        <f>IF(ZAKLAD!AI148&gt;0,ROUND((ZAKLAD!AI138*ZAKLAD!AJ138+ZAKLAD!AI140*ZAKLAD!AJ140+ZAKLAD!AI141*ZAKLAD!AJ141+ZAKLAD!AI142*ZAKLAD!AJ142)/ZAKLAD!AI148,2),0)</f>
        <v>7.08</v>
      </c>
      <c r="AK148" s="241">
        <f>(ZAKLAD!AK138+ZAKLAD!AK140+ZAKLAD!AK141+ZAKLAD!AK142)</f>
        <v>14624</v>
      </c>
      <c r="AL148" s="234">
        <f>IF(ZAKLAD!AK148&gt;0,ROUND((ZAKLAD!AK138*ZAKLAD!AL138+ZAKLAD!AK140*ZAKLAD!AL140+ZAKLAD!AK141*ZAKLAD!AL141+ZAKLAD!AK142*ZAKLAD!AL142)/ZAKLAD!AK148,2),0)</f>
        <v>7.92</v>
      </c>
      <c r="AM148" s="243">
        <f>(ZAKLAD!AM138+ZAKLAD!AM140+ZAKLAD!AM141+ZAKLAD!AM142)</f>
        <v>0</v>
      </c>
      <c r="AN148" s="242">
        <f>IF(ZAKLAD!AM148&gt;0,ROUND((ZAKLAD!AM138*ZAKLAD!AN138+ZAKLAD!AM140*ZAKLAD!AN140+ZAKLAD!AM141*ZAKLAD!AN141+ZAKLAD!AM142*ZAKLAD!AN142)/ZAKLAD!AM148,2),0)</f>
        <v>0</v>
      </c>
      <c r="AO148" s="241">
        <f>(ZAKLAD!AO138+ZAKLAD!AO140+ZAKLAD!AO141+ZAKLAD!AO142)</f>
        <v>444063</v>
      </c>
      <c r="AP148" s="242">
        <f>IF(ZAKLAD!AO148&gt;0,ROUND((ZAKLAD!AO138*ZAKLAD!AP138+ZAKLAD!AO140*ZAKLAD!AP140+ZAKLAD!AO141*ZAKLAD!AP141+ZAKLAD!AO142*ZAKLAD!AP142)/ZAKLAD!AO148,2),0)</f>
        <v>9.55</v>
      </c>
      <c r="AQ148" s="241">
        <f>(ZAKLAD!AQ138+ZAKLAD!AQ140+ZAKLAD!AQ141+ZAKLAD!AQ142)</f>
        <v>0</v>
      </c>
      <c r="AR148" s="244">
        <f>IF(ZAKLAD!AQ148&gt;0,ROUND((ZAKLAD!AQ138*ZAKLAD!AR138+ZAKLAD!AQ140*ZAKLAD!AR140+ZAKLAD!AQ141*ZAKLAD!AR141+ZAKLAD!AQ142*ZAKLAD!AR142)/ZAKLAD!AQ148,2),0)</f>
        <v>0</v>
      </c>
      <c r="AS148" s="241">
        <f>(ZAKLAD!AS138+ZAKLAD!AS140+ZAKLAD!AS141+ZAKLAD!AS142)</f>
        <v>67780871</v>
      </c>
      <c r="AT148" s="242">
        <f>IF(ZAKLAD!AS148&gt;0,ROUND((ZAKLAD!AS138*ZAKLAD!AT138+ZAKLAD!AS140*ZAKLAD!AT140+ZAKLAD!AS141*ZAKLAD!AT141+ZAKLAD!AS142*ZAKLAD!AT142)/ZAKLAD!AS148,2),0)</f>
        <v>7.09</v>
      </c>
      <c r="AU148" s="241">
        <f>(ZAKLAD!AU138+ZAKLAD!AU140+ZAKLAD!AU141+ZAKLAD!AU142)</f>
        <v>580987</v>
      </c>
      <c r="AV148" s="234">
        <f>IF(ZAKLAD!AU148&gt;0,ROUND((ZAKLAD!AU138*ZAKLAD!AV138+ZAKLAD!AU140*ZAKLAD!AV140+ZAKLAD!AU141*ZAKLAD!AV141+ZAKLAD!AU142*ZAKLAD!AV142)/ZAKLAD!AU148,2),0)</f>
        <v>8.94</v>
      </c>
    </row>
    <row r="149" spans="1:48" ht="16.5" customHeight="1" thickBot="1">
      <c r="A149" s="228" t="s">
        <v>99</v>
      </c>
      <c r="B149" s="151">
        <v>69</v>
      </c>
      <c r="C149" s="189">
        <f>(ZAKLAD!C135+ZAKLAD!C136+ZAKLAD!C137)-(ZAKLAD!C138+ZAKLAD!C139+ZAKLAD!C141+ZAKLAD!C142)</f>
        <v>86539947</v>
      </c>
      <c r="D149" s="186">
        <f>IF(ZAKLAD!C149&gt;0,ROUND(((ZAKLAD!C135*ZAKLAD!D135+ZAKLAD!C136*ZAKLAD!D136+ZAKLAD!C137*ZAKLAD!D137)-(ZAKLAD!C138*ZAKLAD!D138+ZAKLAD!C139*ZAKLAD!D139+ZAKLAD!C141*ZAKLAD!D141+ZAKLAD!C142*ZAKLAD!D142))/ZAKLAD!C149,2),0)</f>
        <v>7.35</v>
      </c>
      <c r="E149" s="189">
        <f>(ZAKLAD!E135+ZAKLAD!E136+ZAKLAD!E137)-(ZAKLAD!E138+ZAKLAD!E139+ZAKLAD!E141+ZAKLAD!E142)</f>
        <v>13429037</v>
      </c>
      <c r="F149" s="186">
        <f>IF(ZAKLAD!E149&gt;0,ROUND(((ZAKLAD!E135*ZAKLAD!F135+ZAKLAD!E136*ZAKLAD!F136+ZAKLAD!E137*ZAKLAD!F137)-(ZAKLAD!E138*ZAKLAD!F138+ZAKLAD!E139*ZAKLAD!F139+ZAKLAD!E141*ZAKLAD!F141+ZAKLAD!E142*ZAKLAD!F142))/ZAKLAD!E149,2),0)</f>
        <v>5.34</v>
      </c>
      <c r="G149" s="189">
        <f>(ZAKLAD!G135+ZAKLAD!G136+ZAKLAD!G137)-(ZAKLAD!G138+ZAKLAD!G139+ZAKLAD!G141+ZAKLAD!G142)</f>
        <v>27737785</v>
      </c>
      <c r="H149" s="186">
        <f>IF(ZAKLAD!G149&gt;0,ROUND(((ZAKLAD!G135*ZAKLAD!H135+ZAKLAD!G136*ZAKLAD!H136+ZAKLAD!G137*ZAKLAD!H137)-(ZAKLAD!G138*ZAKLAD!H138+ZAKLAD!G139*ZAKLAD!H139+ZAKLAD!G141*ZAKLAD!H141+ZAKLAD!G142*ZAKLAD!H142))/ZAKLAD!G149,2),0)</f>
        <v>5.99</v>
      </c>
      <c r="I149" s="189">
        <f>(ZAKLAD!I135+ZAKLAD!I136+ZAKLAD!I137)-(ZAKLAD!I138+ZAKLAD!I139+ZAKLAD!I141+ZAKLAD!I142)</f>
        <v>3989489</v>
      </c>
      <c r="J149" s="186">
        <f>IF(ZAKLAD!I149&gt;0,ROUND(((ZAKLAD!I135*ZAKLAD!J135+ZAKLAD!I136*ZAKLAD!J136+ZAKLAD!I137*ZAKLAD!J137)-(ZAKLAD!I138*ZAKLAD!J138+ZAKLAD!I139*ZAKLAD!J139+ZAKLAD!I141*ZAKLAD!J141+ZAKLAD!I142*ZAKLAD!J142))/ZAKLAD!I149,2),0)</f>
        <v>5.52</v>
      </c>
      <c r="K149" s="189">
        <f>(ZAKLAD!K135+ZAKLAD!K136+ZAKLAD!K137)-(ZAKLAD!K138+ZAKLAD!K139+ZAKLAD!K141+ZAKLAD!K142)</f>
        <v>45156311</v>
      </c>
      <c r="L149" s="186">
        <f>IF(ZAKLAD!K149&gt;0,ROUND(((ZAKLAD!K135*ZAKLAD!L135+ZAKLAD!K136*ZAKLAD!L136+ZAKLAD!K137*ZAKLAD!L137)-(ZAKLAD!K138*ZAKLAD!L138+ZAKLAD!K139*ZAKLAD!L139+ZAKLAD!K141*ZAKLAD!L141+ZAKLAD!K142*ZAKLAD!L142))/ZAKLAD!K149,2),0)</f>
        <v>5.76</v>
      </c>
      <c r="M149" s="189">
        <f>(ZAKLAD!M135+ZAKLAD!M136+ZAKLAD!M137)-(ZAKLAD!M138+ZAKLAD!M139+ZAKLAD!M141+ZAKLAD!M142)</f>
        <v>357</v>
      </c>
      <c r="N149" s="186">
        <f>IF(ZAKLAD!M149&gt;0,ROUND(((ZAKLAD!M135*ZAKLAD!N135+ZAKLAD!M136*ZAKLAD!N136+ZAKLAD!M137*ZAKLAD!N137)-(ZAKLAD!M138*ZAKLAD!N138+ZAKLAD!M139*ZAKLAD!N139+ZAKLAD!M141*ZAKLAD!N141+ZAKLAD!M142*ZAKLAD!N142))/ZAKLAD!M149,2),0)</f>
        <v>4.98</v>
      </c>
      <c r="O149" s="189">
        <f>(ZAKLAD!O135+ZAKLAD!O136+ZAKLAD!O137)-(ZAKLAD!O138+ZAKLAD!O139+ZAKLAD!O141+ZAKLAD!O142)</f>
        <v>677124</v>
      </c>
      <c r="P149" s="186">
        <f>IF(ZAKLAD!O149&gt;0,ROUND(((ZAKLAD!O135*ZAKLAD!P135+ZAKLAD!O136*ZAKLAD!P136+ZAKLAD!O137*ZAKLAD!P137)-(ZAKLAD!O138*ZAKLAD!P138+ZAKLAD!O139*ZAKLAD!P139+ZAKLAD!O141*ZAKLAD!P141+ZAKLAD!O142*ZAKLAD!P142))/ZAKLAD!O149,2),0)</f>
        <v>7.04</v>
      </c>
      <c r="Q149" s="189">
        <f>(ZAKLAD!Q135+ZAKLAD!Q136+ZAKLAD!Q137)-(ZAKLAD!Q138+ZAKLAD!Q139+ZAKLAD!Q141+ZAKLAD!Q142)</f>
        <v>2117903</v>
      </c>
      <c r="R149" s="186">
        <f>IF(ZAKLAD!Q149&gt;0,ROUND(((ZAKLAD!Q135*ZAKLAD!R135+ZAKLAD!Q136*ZAKLAD!R136+ZAKLAD!Q137*ZAKLAD!R137)-(ZAKLAD!Q138*ZAKLAD!R138+ZAKLAD!Q139*ZAKLAD!R139+ZAKLAD!Q141*ZAKLAD!R141+ZAKLAD!Q142*ZAKLAD!R142))/ZAKLAD!Q149,2),0)</f>
        <v>6.5</v>
      </c>
      <c r="S149" s="189">
        <f>(ZAKLAD!S135+ZAKLAD!S136+ZAKLAD!S137)-(ZAKLAD!S138+ZAKLAD!S139+ZAKLAD!S141+ZAKLAD!S142)</f>
        <v>2795384</v>
      </c>
      <c r="T149" s="186">
        <f>IF(ZAKLAD!S149&gt;0,ROUND(((ZAKLAD!S135*ZAKLAD!T135+ZAKLAD!S136*ZAKLAD!T136+ZAKLAD!S137*ZAKLAD!T137)-(ZAKLAD!S138*ZAKLAD!T138+ZAKLAD!S139*ZAKLAD!T139+ZAKLAD!S141*ZAKLAD!T141+ZAKLAD!S142*ZAKLAD!T142))/ZAKLAD!S149,2),0)</f>
        <v>6.63</v>
      </c>
      <c r="U149" s="189">
        <f>(ZAKLAD!U135+ZAKLAD!U136+ZAKLAD!U137)-(ZAKLAD!U138+ZAKLAD!U139+ZAKLAD!U141+ZAKLAD!U142)</f>
        <v>0</v>
      </c>
      <c r="V149" s="186">
        <f>IF(ZAKLAD!U149&gt;0,ROUND(((ZAKLAD!U135*ZAKLAD!V135+ZAKLAD!U136*ZAKLAD!V136+ZAKLAD!U137*ZAKLAD!V137)-(ZAKLAD!U138*ZAKLAD!V138+ZAKLAD!U139*ZAKLAD!V139+ZAKLAD!U141*ZAKLAD!V141+ZAKLAD!U142*ZAKLAD!V142))/ZAKLAD!U149,2),0)</f>
        <v>0</v>
      </c>
      <c r="W149" s="189">
        <f>(ZAKLAD!W135+ZAKLAD!W136+ZAKLAD!W137)-(ZAKLAD!W138+ZAKLAD!W139+ZAKLAD!W141+ZAKLAD!W142)</f>
        <v>0</v>
      </c>
      <c r="X149" s="186">
        <f>IF(ZAKLAD!W149&gt;0,ROUND(((ZAKLAD!W135*ZAKLAD!X135+ZAKLAD!W136*ZAKLAD!X136+ZAKLAD!W137*ZAKLAD!X137)-(ZAKLAD!W138*ZAKLAD!X138+ZAKLAD!W139*ZAKLAD!X139+ZAKLAD!W141*ZAKLAD!X141+ZAKLAD!W142*ZAKLAD!X142))/ZAKLAD!W149,2),0)</f>
        <v>0</v>
      </c>
      <c r="Y149" s="189">
        <f>(ZAKLAD!Y135+ZAKLAD!Y136+ZAKLAD!Y137)-(ZAKLAD!Y138+ZAKLAD!Y139+ZAKLAD!Y141+ZAKLAD!Y142)</f>
        <v>0</v>
      </c>
      <c r="Z149" s="186">
        <f>IF(ZAKLAD!Y149&gt;0,ROUND(((ZAKLAD!Y135*ZAKLAD!Z135+ZAKLAD!Y136*ZAKLAD!Z136+ZAKLAD!Y137*ZAKLAD!Z137)-(ZAKLAD!Y138*ZAKLAD!Z138+ZAKLAD!Y139*ZAKLAD!Z139+ZAKLAD!Y141*ZAKLAD!Z141+ZAKLAD!Y142*ZAKLAD!Z142))/ZAKLAD!Y149,2),0)</f>
        <v>0</v>
      </c>
      <c r="AA149" s="189">
        <f>(ZAKLAD!AA135+ZAKLAD!AA136+ZAKLAD!AA137)-(ZAKLAD!AA138+ZAKLAD!AA139+ZAKLAD!AA141+ZAKLAD!AA142)</f>
        <v>0</v>
      </c>
      <c r="AB149" s="186">
        <f>IF(ZAKLAD!AA149&gt;0,ROUND(((ZAKLAD!AA135*ZAKLAD!AB135+ZAKLAD!AA136*ZAKLAD!AB136+ZAKLAD!AA137*ZAKLAD!AB137)-(ZAKLAD!AA138*ZAKLAD!AB138+ZAKLAD!AA139*ZAKLAD!AB139+ZAKLAD!AA141*ZAKLAD!AB141+ZAKLAD!AA142*ZAKLAD!AB142))/ZAKLAD!AA149,2),0)</f>
        <v>0</v>
      </c>
      <c r="AC149" s="189">
        <f>(ZAKLAD!AC135+ZAKLAD!AC136+ZAKLAD!AC137)-(ZAKLAD!AC138+ZAKLAD!AC139+ZAKLAD!AC141+ZAKLAD!AC142)</f>
        <v>13404249</v>
      </c>
      <c r="AD149" s="186">
        <f>IF(ZAKLAD!AC149&gt;0,ROUND(((ZAKLAD!AC135*ZAKLAD!AD135+ZAKLAD!AC136*ZAKLAD!AD136+ZAKLAD!AC137*ZAKLAD!AD137)-(ZAKLAD!AC138*ZAKLAD!AD138+ZAKLAD!AC139*ZAKLAD!AD139+ZAKLAD!AC141*ZAKLAD!AD141+ZAKLAD!AC142*ZAKLAD!AD142))/ZAKLAD!AC149,2),0)</f>
        <v>5.81</v>
      </c>
      <c r="AE149" s="189">
        <f>(ZAKLAD!AE135+ZAKLAD!AE136+ZAKLAD!AE137)-(ZAKLAD!AE138+ZAKLAD!AE139+ZAKLAD!AE141+ZAKLAD!AE142)</f>
        <v>105175</v>
      </c>
      <c r="AF149" s="186">
        <f>IF(ZAKLAD!AE149&gt;0,ROUND(((ZAKLAD!AE135*ZAKLAD!AF135+ZAKLAD!AE136*ZAKLAD!AF136+ZAKLAD!AE137*ZAKLAD!AF137)-(ZAKLAD!AE138*ZAKLAD!AF138+ZAKLAD!AE139*ZAKLAD!AF139+ZAKLAD!AE141*ZAKLAD!AF141+ZAKLAD!AE142*ZAKLAD!AF142))/ZAKLAD!AE149,2),0)</f>
        <v>8.33</v>
      </c>
      <c r="AG149" s="189">
        <f>(ZAKLAD!AG135+ZAKLAD!AG136+ZAKLAD!AG137)-(ZAKLAD!AG138+ZAKLAD!AG139+ZAKLAD!AG141+ZAKLAD!AG142)</f>
        <v>2653832</v>
      </c>
      <c r="AH149" s="186">
        <f>IF(ZAKLAD!AG149&gt;0,ROUND(((ZAKLAD!AG135*ZAKLAD!AH135+ZAKLAD!AG136*ZAKLAD!AH136+ZAKLAD!AG137*ZAKLAD!AH137)-(ZAKLAD!AG138*ZAKLAD!AH138+ZAKLAD!AG139*ZAKLAD!AH139+ZAKLAD!AG141*ZAKLAD!AH141+ZAKLAD!AG142*ZAKLAD!AH142))/ZAKLAD!AG149,2),0)</f>
        <v>7.98</v>
      </c>
      <c r="AI149" s="189">
        <f>(ZAKLAD!AI135+ZAKLAD!AI136+ZAKLAD!AI137)-(ZAKLAD!AI138+ZAKLAD!AI139+ZAKLAD!AI141+ZAKLAD!AI142)</f>
        <v>22275677</v>
      </c>
      <c r="AJ149" s="186">
        <f>IF(ZAKLAD!AI149&gt;0,ROUND(((ZAKLAD!AI135*ZAKLAD!AJ135+ZAKLAD!AI136*ZAKLAD!AJ136+ZAKLAD!AI137*ZAKLAD!AJ137)-(ZAKLAD!AI138*ZAKLAD!AJ138+ZAKLAD!AI139*ZAKLAD!AJ139+ZAKLAD!AI141*ZAKLAD!AJ141+ZAKLAD!AI142*ZAKLAD!AJ142))/ZAKLAD!AI149,2),0)</f>
        <v>11.52</v>
      </c>
      <c r="AK149" s="189">
        <f>(ZAKLAD!AK135+ZAKLAD!AK136+ZAKLAD!AK137)-(ZAKLAD!AK138+ZAKLAD!AK139+ZAKLAD!AK141+ZAKLAD!AK142)</f>
        <v>149319</v>
      </c>
      <c r="AL149" s="159">
        <f>IF(ZAKLAD!AK149&gt;0,ROUND(((ZAKLAD!AK135*ZAKLAD!AL135+ZAKLAD!AK136*ZAKLAD!AL136+ZAKLAD!AK137*ZAKLAD!AL137)-(ZAKLAD!AK138*ZAKLAD!AL138+ZAKLAD!AK139*ZAKLAD!AL139+ZAKLAD!AK141*ZAKLAD!AL141+ZAKLAD!AK142*ZAKLAD!AL142))/ZAKLAD!AK149,2),0)</f>
        <v>5.47</v>
      </c>
      <c r="AM149" s="185">
        <f>(ZAKLAD!AM135+ZAKLAD!AM136+ZAKLAD!AM137)-(ZAKLAD!AM138+ZAKLAD!AM139+ZAKLAD!AM141+ZAKLAD!AM142)</f>
        <v>13429394</v>
      </c>
      <c r="AN149" s="186">
        <f>IF(ZAKLAD!AM149&gt;0,ROUND(((ZAKLAD!AM135*ZAKLAD!AN135+ZAKLAD!AM136*ZAKLAD!AN136+ZAKLAD!AM137*ZAKLAD!AN137)-(ZAKLAD!AM138*ZAKLAD!AN138+ZAKLAD!AM139*ZAKLAD!AN139+ZAKLAD!AM141*ZAKLAD!AN141+ZAKLAD!AM142*ZAKLAD!AN142))/ZAKLAD!AM149,2),0)</f>
        <v>5.34</v>
      </c>
      <c r="AO149" s="189">
        <f>(ZAKLAD!AO135+ZAKLAD!AO136+ZAKLAD!AO137)-(ZAKLAD!AO138+ZAKLAD!AO139+ZAKLAD!AO141+ZAKLAD!AO142)</f>
        <v>31068741</v>
      </c>
      <c r="AP149" s="186">
        <f>IF(ZAKLAD!AO149&gt;0,ROUND(((ZAKLAD!AO135*ZAKLAD!AP135+ZAKLAD!AO136*ZAKLAD!AP136+ZAKLAD!AO137*ZAKLAD!AP137)-(ZAKLAD!AO138*ZAKLAD!AP138+ZAKLAD!AO139*ZAKLAD!AP139+ZAKLAD!AO141*ZAKLAD!AP141+ZAKLAD!AO142*ZAKLAD!AP142))/ZAKLAD!AO149,2),0)</f>
        <v>6.18</v>
      </c>
      <c r="AQ149" s="189">
        <f>(ZAKLAD!AQ135+ZAKLAD!AQ136+ZAKLAD!AQ137)-(ZAKLAD!AQ138+ZAKLAD!AQ139+ZAKLAD!AQ141+ZAKLAD!AQ142)</f>
        <v>6107392</v>
      </c>
      <c r="AR149" s="191">
        <f>IF(ZAKLAD!AQ149&gt;0,ROUND(((ZAKLAD!AQ135*ZAKLAD!AR135+ZAKLAD!AQ136*ZAKLAD!AR136+ZAKLAD!AQ137*ZAKLAD!AR137)-(ZAKLAD!AQ138*ZAKLAD!AR138+ZAKLAD!AQ139*ZAKLAD!AR139+ZAKLAD!AQ141*ZAKLAD!AR141+ZAKLAD!AQ142*ZAKLAD!AR142))/ZAKLAD!AQ149,2),0)</f>
        <v>5.86</v>
      </c>
      <c r="AS149" s="189">
        <f>(ZAKLAD!AS135+ZAKLAD!AS136+ZAKLAD!AS137)-(ZAKLAD!AS138+ZAKLAD!AS139+ZAKLAD!AS141+ZAKLAD!AS142)</f>
        <v>25034684</v>
      </c>
      <c r="AT149" s="186">
        <f>IF(ZAKLAD!AS149&gt;0,ROUND(((ZAKLAD!AS135*ZAKLAD!AT135+ZAKLAD!AS136*ZAKLAD!AT136+ZAKLAD!AS137*ZAKLAD!AT137)-(ZAKLAD!AS138*ZAKLAD!AT138+ZAKLAD!AS139*ZAKLAD!AT139+ZAKLAD!AS141*ZAKLAD!AT141+ZAKLAD!AS142*ZAKLAD!AT142))/ZAKLAD!AS149,2),0)</f>
        <v>11.12</v>
      </c>
      <c r="AU149" s="189">
        <f>(ZAKLAD!AU135+ZAKLAD!AU136+ZAKLAD!AU137)-(ZAKLAD!AU138+ZAKLAD!AU139+ZAKLAD!AU141+ZAKLAD!AU142)</f>
        <v>50860021</v>
      </c>
      <c r="AV149" s="159">
        <f>IF(ZAKLAD!AU149&gt;0,ROUND(((ZAKLAD!AU135*ZAKLAD!AV135+ZAKLAD!AU136*ZAKLAD!AV136+ZAKLAD!AU137*ZAKLAD!AV137)-(ZAKLAD!AU138*ZAKLAD!AV138+ZAKLAD!AU139*ZAKLAD!AV139+ZAKLAD!AU141*ZAKLAD!AV141+ZAKLAD!AU142*ZAKLAD!AV142))/ZAKLAD!AU149,2),0)</f>
        <v>5.93</v>
      </c>
    </row>
    <row r="150" spans="1:48" ht="16.5" customHeight="1" thickBot="1">
      <c r="A150" s="218" t="s">
        <v>100</v>
      </c>
      <c r="B150" s="219">
        <v>70</v>
      </c>
      <c r="C150" s="220">
        <f>ZAKLAD!C58+ZAKLAD!C95</f>
        <v>210965547</v>
      </c>
      <c r="D150" s="162">
        <f>IF(ZAKLAD!C150&gt;0,ROUND((ZAKLAD!C58*ZAKLAD!D58+ZAKLAD!C95*ZAKLAD!D95)/ZAKLAD!C150,2),0)</f>
        <v>6.83</v>
      </c>
      <c r="E150" s="220">
        <f>ZAKLAD!E58+ZAKLAD!E95</f>
        <v>27832578</v>
      </c>
      <c r="F150" s="162">
        <f>IF(ZAKLAD!E150&gt;0,ROUND((ZAKLAD!E58*ZAKLAD!F58+ZAKLAD!E95*ZAKLAD!F95)/ZAKLAD!E150,2),0)</f>
        <v>5.9</v>
      </c>
      <c r="G150" s="220">
        <f>ZAKLAD!G58+ZAKLAD!G95</f>
        <v>49644318</v>
      </c>
      <c r="H150" s="162">
        <f>IF(ZAKLAD!G150&gt;0,ROUND((ZAKLAD!G58*ZAKLAD!H58+ZAKLAD!G95*ZAKLAD!H95)/ZAKLAD!G150,2),0)</f>
        <v>6.27</v>
      </c>
      <c r="I150" s="220">
        <f>ZAKLAD!I58+ZAKLAD!I95</f>
        <v>4894850</v>
      </c>
      <c r="J150" s="162">
        <f>IF(ZAKLAD!I150&gt;0,ROUND((ZAKLAD!I58*ZAKLAD!J58+ZAKLAD!I95*ZAKLAD!J95)/ZAKLAD!I150,2),0)</f>
        <v>5.38</v>
      </c>
      <c r="K150" s="220">
        <f>ZAKLAD!K58+ZAKLAD!K95</f>
        <v>82371746</v>
      </c>
      <c r="L150" s="162">
        <f>IF(ZAKLAD!K150&gt;0,ROUND((ZAKLAD!K58*ZAKLAD!L58+ZAKLAD!K95*ZAKLAD!L95)/ZAKLAD!K150,2),0)</f>
        <v>6.09</v>
      </c>
      <c r="M150" s="220">
        <f>ZAKLAD!M58+ZAKLAD!M95</f>
        <v>279775</v>
      </c>
      <c r="N150" s="162">
        <f>IF(ZAKLAD!M150&gt;0,ROUND((ZAKLAD!M58*ZAKLAD!N58+ZAKLAD!M95*ZAKLAD!N95)/ZAKLAD!M150,2),0)</f>
        <v>4.8</v>
      </c>
      <c r="O150" s="220">
        <f>ZAKLAD!O58+ZAKLAD!O95</f>
        <v>3815740</v>
      </c>
      <c r="P150" s="162">
        <f>IF(ZAKLAD!O150&gt;0,ROUND((ZAKLAD!O58*ZAKLAD!P58+ZAKLAD!O95*ZAKLAD!P95)/ZAKLAD!O150,2),0)</f>
        <v>6.26</v>
      </c>
      <c r="Q150" s="220">
        <f>ZAKLAD!Q58+ZAKLAD!Q95</f>
        <v>6045064</v>
      </c>
      <c r="R150" s="162">
        <f>IF(ZAKLAD!Q150&gt;0,ROUND((ZAKLAD!Q58*ZAKLAD!R58+ZAKLAD!Q95*ZAKLAD!R95)/ZAKLAD!Q150,2),0)</f>
        <v>6.02</v>
      </c>
      <c r="S150" s="220">
        <f>ZAKLAD!S58+ZAKLAD!S95</f>
        <v>10140579</v>
      </c>
      <c r="T150" s="162">
        <f>IF(ZAKLAD!S150&gt;0,ROUND((ZAKLAD!S58*ZAKLAD!T58+ZAKLAD!S95*ZAKLAD!T95)/ZAKLAD!S150,2),0)</f>
        <v>6.08</v>
      </c>
      <c r="U150" s="220">
        <f>ZAKLAD!U58+ZAKLAD!U95</f>
        <v>0</v>
      </c>
      <c r="V150" s="162">
        <f>IF(ZAKLAD!U150&gt;0,ROUND((ZAKLAD!U58*ZAKLAD!V58+ZAKLAD!U95*ZAKLAD!V95)/ZAKLAD!U150,2),0)</f>
        <v>0</v>
      </c>
      <c r="W150" s="220">
        <f>ZAKLAD!W58+ZAKLAD!W95</f>
        <v>0</v>
      </c>
      <c r="X150" s="162">
        <f>IF(ZAKLAD!W150&gt;0,ROUND((ZAKLAD!W58*ZAKLAD!X58+ZAKLAD!W95*ZAKLAD!X95)/ZAKLAD!W150,2),0)</f>
        <v>0</v>
      </c>
      <c r="Y150" s="220">
        <f>ZAKLAD!Y58+ZAKLAD!Y95</f>
        <v>0</v>
      </c>
      <c r="Z150" s="162">
        <f>IF(ZAKLAD!Y150&gt;0,ROUND((ZAKLAD!Y58*ZAKLAD!Z58+ZAKLAD!Y95*ZAKLAD!Z95)/ZAKLAD!Y150,2),0)</f>
        <v>0</v>
      </c>
      <c r="AA150" s="220">
        <f>ZAKLAD!AA58+ZAKLAD!AA95</f>
        <v>0</v>
      </c>
      <c r="AB150" s="162">
        <f>IF(ZAKLAD!AA150&gt;0,ROUND((ZAKLAD!AA58*ZAKLAD!AB58+ZAKLAD!AA95*ZAKLAD!AB95)/ZAKLAD!AA150,2),0)</f>
        <v>0</v>
      </c>
      <c r="AC150" s="220">
        <f>ZAKLAD!AC58+ZAKLAD!AC95</f>
        <v>18260041</v>
      </c>
      <c r="AD150" s="162">
        <f>IF(ZAKLAD!AC150&gt;0,ROUND((ZAKLAD!AC58*ZAKLAD!AD58+ZAKLAD!AC95*ZAKLAD!AD95)/ZAKLAD!AC150,2),0)</f>
        <v>6.17</v>
      </c>
      <c r="AE150" s="220">
        <f>ZAKLAD!AE58+ZAKLAD!AE95</f>
        <v>336355</v>
      </c>
      <c r="AF150" s="162">
        <f>IF(ZAKLAD!AE150&gt;0,ROUND((ZAKLAD!AE58*ZAKLAD!AF58+ZAKLAD!AE95*ZAKLAD!AF95)/ZAKLAD!AE150,2),0)</f>
        <v>7.38</v>
      </c>
      <c r="AG150" s="220">
        <f>ZAKLAD!AG58+ZAKLAD!AG95</f>
        <v>4916750</v>
      </c>
      <c r="AH150" s="162">
        <f>IF(ZAKLAD!AG150&gt;0,ROUND((ZAKLAD!AG58*ZAKLAD!AH58+ZAKLAD!AG95*ZAKLAD!AH95)/ZAKLAD!AG150,2),0)</f>
        <v>8.11</v>
      </c>
      <c r="AI150" s="220">
        <f>ZAKLAD!AI58+ZAKLAD!AI95</f>
        <v>94084435</v>
      </c>
      <c r="AJ150" s="162">
        <f>IF(ZAKLAD!AI150&gt;0,ROUND((ZAKLAD!AI58*ZAKLAD!AJ58+ZAKLAD!AI95*ZAKLAD!AJ95)/ZAKLAD!AI150,2),0)</f>
        <v>7.58</v>
      </c>
      <c r="AK150" s="220">
        <f>ZAKLAD!AK58+ZAKLAD!AK95</f>
        <v>855641</v>
      </c>
      <c r="AL150" s="162">
        <f>IF(ZAKLAD!AK150&gt;0,ROUND((ZAKLAD!AK58*ZAKLAD!AL58+ZAKLAD!AK95*ZAKLAD!AL95)/ZAKLAD!AK150,2),0)</f>
        <v>8.96</v>
      </c>
      <c r="AM150" s="220">
        <f>ZAKLAD!AM58+ZAKLAD!AM95</f>
        <v>28112353</v>
      </c>
      <c r="AN150" s="162">
        <f>IF(ZAKLAD!AM150&gt;0,ROUND((ZAKLAD!AM58*ZAKLAD!AN58+ZAKLAD!AM95*ZAKLAD!AN95)/ZAKLAD!AM150,2),0)</f>
        <v>5.88</v>
      </c>
      <c r="AO150" s="220">
        <f>ZAKLAD!AO58+ZAKLAD!AO95</f>
        <v>58376808</v>
      </c>
      <c r="AP150" s="162">
        <f>IF(ZAKLAD!AO150&gt;0,ROUND((ZAKLAD!AO58*ZAKLAD!AP58+ZAKLAD!AO95*ZAKLAD!AP95)/ZAKLAD!AO150,2),0)</f>
        <v>6.42</v>
      </c>
      <c r="AQ150" s="220">
        <f>ZAKLAD!AQ58+ZAKLAD!AQ95</f>
        <v>10939914</v>
      </c>
      <c r="AR150" s="162">
        <f>IF(ZAKLAD!AQ150&gt;0,ROUND((ZAKLAD!AQ58*ZAKLAD!AR58+ZAKLAD!AQ95*ZAKLAD!AR95)/ZAKLAD!AQ150,2),0)</f>
        <v>5.73</v>
      </c>
      <c r="AS150" s="220">
        <f>ZAKLAD!AS58+ZAKLAD!AS95</f>
        <v>99337540</v>
      </c>
      <c r="AT150" s="162">
        <f>IF(ZAKLAD!AS150&gt;0,ROUND((ZAKLAD!AS58*ZAKLAD!AT58+ZAKLAD!AS95*ZAKLAD!AT95)/ZAKLAD!AS150,2),0)</f>
        <v>7.61</v>
      </c>
      <c r="AU150" s="220">
        <f>ZAKLAD!AU58+ZAKLAD!AU95</f>
        <v>98621071</v>
      </c>
      <c r="AV150" s="163">
        <f>IF(ZAKLAD!AU150&gt;0,ROUND((ZAKLAD!AU58*ZAKLAD!AV58+ZAKLAD!AU95*ZAKLAD!AV95)/ZAKLAD!AU150,2),0)</f>
        <v>6.22</v>
      </c>
    </row>
    <row r="151" spans="1:38" ht="1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ht="12">
      <c r="A152" s="42"/>
    </row>
  </sheetData>
  <printOptions horizontalCentered="1"/>
  <pageMargins left="0.19685039370078738" right="0.19685039370078738" top="0.5905511811023622" bottom="0.19685039370078738" header="0" footer="0"/>
  <pageSetup horizontalDpi="600" verticalDpi="600" orientation="landscape" pageOrder="overThenDown" paperSize="9" scale="65" r:id="rId1"/>
  <rowBreaks count="3" manualBreakCount="3">
    <brk id="38" max="255" man="1"/>
    <brk id="74" max="255" man="1"/>
    <brk id="112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Brejkova</cp:lastModifiedBy>
  <cp:lastPrinted>2004-08-25T11:14:55Z</cp:lastPrinted>
  <dcterms:created xsi:type="dcterms:W3CDTF">2004-08-25T11:03:35Z</dcterms:created>
  <dcterms:modified xsi:type="dcterms:W3CDTF">2004-08-25T11:15:35Z</dcterms:modified>
  <cp:category/>
  <cp:version/>
  <cp:contentType/>
  <cp:contentStatus/>
</cp:coreProperties>
</file>